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Enrollment Management\Enrollment reports toward census\Fall 2018\"/>
    </mc:Choice>
  </mc:AlternateContent>
  <bookViews>
    <workbookView xWindow="0" yWindow="0" windowWidth="20310" windowHeight="7590"/>
  </bookViews>
  <sheets>
    <sheet name="Sheet 1" sheetId="1" r:id="rId1"/>
    <sheet name="Chk" sheetId="3" r:id="rId2"/>
  </sheets>
  <calcPr calcId="162913"/>
</workbook>
</file>

<file path=xl/calcChain.xml><?xml version="1.0" encoding="utf-8"?>
<calcChain xmlns="http://schemas.openxmlformats.org/spreadsheetml/2006/main">
  <c r="K32" i="1" l="1"/>
  <c r="K34" i="1"/>
  <c r="K35" i="1"/>
  <c r="K33" i="1"/>
  <c r="I7" i="1" l="1"/>
  <c r="H7" i="1"/>
  <c r="I40" i="1"/>
  <c r="I38" i="1"/>
  <c r="H40" i="1"/>
  <c r="H38" i="1"/>
  <c r="I34" i="1"/>
  <c r="I32" i="1"/>
  <c r="H34" i="1"/>
  <c r="H32" i="1"/>
  <c r="I12" i="1"/>
  <c r="H12" i="1"/>
  <c r="I13" i="1"/>
  <c r="H13" i="1"/>
  <c r="I41" i="1"/>
  <c r="I39" i="1"/>
  <c r="H41" i="1"/>
  <c r="H39" i="1"/>
  <c r="I35" i="1"/>
  <c r="I33" i="1"/>
  <c r="H35" i="1"/>
  <c r="H33" i="1"/>
  <c r="E20" i="1"/>
  <c r="C7" i="1"/>
  <c r="B7" i="1"/>
  <c r="C38" i="1"/>
  <c r="B38" i="1"/>
  <c r="C37" i="1"/>
  <c r="B37" i="1"/>
  <c r="C32" i="1"/>
  <c r="B32" i="1"/>
  <c r="I24" i="1" l="1"/>
  <c r="J35" i="1" l="1"/>
  <c r="J39" i="1"/>
  <c r="K39" i="1" s="1"/>
  <c r="J41" i="1"/>
  <c r="K41" i="1" s="1"/>
  <c r="J33" i="1"/>
  <c r="D40" i="1" l="1"/>
  <c r="E40" i="1" s="1"/>
  <c r="C24" i="1" l="1"/>
  <c r="D22" i="1" l="1"/>
  <c r="E22" i="1" s="1"/>
  <c r="D23" i="1" l="1"/>
  <c r="B24" i="1"/>
  <c r="J48" i="1" l="1"/>
  <c r="B8" i="3"/>
  <c r="J45" i="1"/>
  <c r="B3" i="3"/>
  <c r="C3" i="3"/>
  <c r="C8" i="3"/>
  <c r="J26" i="1"/>
  <c r="D25" i="1"/>
  <c r="E25" i="1" s="1"/>
  <c r="B27" i="1" l="1"/>
  <c r="B4" i="3" s="1"/>
  <c r="D26" i="1"/>
  <c r="H24" i="1"/>
  <c r="J46" i="1" l="1"/>
  <c r="K44" i="1"/>
  <c r="F8" i="3"/>
  <c r="F3" i="3"/>
  <c r="I27" i="1"/>
  <c r="F4" i="3" s="1"/>
  <c r="J44" i="1"/>
  <c r="E8" i="3"/>
  <c r="E3" i="3"/>
  <c r="H27" i="1"/>
  <c r="D35" i="1"/>
  <c r="E35" i="1" s="1"/>
  <c r="D34" i="1"/>
  <c r="E34" i="1" s="1"/>
  <c r="D33" i="1"/>
  <c r="E33" i="1" s="1"/>
  <c r="D32" i="1"/>
  <c r="E32" i="1" s="1"/>
  <c r="E4" i="3" l="1"/>
  <c r="J47" i="1"/>
  <c r="C36" i="1"/>
  <c r="F6" i="3" s="1"/>
  <c r="B36" i="1"/>
  <c r="E6" i="3" s="1"/>
  <c r="D21" i="1" l="1"/>
  <c r="E21" i="1" s="1"/>
  <c r="J32" i="1" l="1"/>
  <c r="J34" i="1"/>
  <c r="J12" i="1" l="1"/>
  <c r="K12" i="1" s="1"/>
  <c r="D41" i="1"/>
  <c r="E41" i="1" s="1"/>
  <c r="D39" i="1"/>
  <c r="E39" i="1" s="1"/>
  <c r="D38" i="1"/>
  <c r="E38" i="1" s="1"/>
  <c r="J27" i="1"/>
  <c r="K27" i="1" s="1"/>
  <c r="J25" i="1"/>
  <c r="K25" i="1" s="1"/>
  <c r="J18" i="1"/>
  <c r="K18" i="1" s="1"/>
  <c r="K46" i="1"/>
  <c r="D20" i="1"/>
  <c r="D19" i="1"/>
  <c r="E19" i="1" s="1"/>
  <c r="D18" i="1"/>
  <c r="E18" i="1" s="1"/>
  <c r="D17" i="1"/>
  <c r="E17" i="1" s="1"/>
  <c r="D16" i="1"/>
  <c r="E16" i="1" s="1"/>
  <c r="D15" i="1"/>
  <c r="E15" i="1" s="1"/>
  <c r="D14" i="1"/>
  <c r="E14" i="1" s="1"/>
  <c r="D13" i="1"/>
  <c r="E13" i="1" s="1"/>
  <c r="D12" i="1"/>
  <c r="E12" i="1" s="1"/>
  <c r="D11" i="1"/>
  <c r="E11" i="1" s="1"/>
  <c r="D10" i="1"/>
  <c r="E10" i="1" s="1"/>
  <c r="D9" i="1"/>
  <c r="E9" i="1" s="1"/>
  <c r="D8" i="1"/>
  <c r="E8" i="1" s="1"/>
  <c r="D7" i="1"/>
  <c r="E7" i="1" s="1"/>
  <c r="D6" i="1"/>
  <c r="E6" i="1" s="1"/>
  <c r="D5" i="1"/>
  <c r="E5" i="1" s="1"/>
  <c r="D4" i="1"/>
  <c r="E4" i="1" s="1"/>
  <c r="J21" i="1"/>
  <c r="K21" i="1" s="1"/>
  <c r="J20" i="1"/>
  <c r="K20" i="1" s="1"/>
  <c r="J19" i="1"/>
  <c r="K19" i="1" s="1"/>
  <c r="J17" i="1"/>
  <c r="K17" i="1" s="1"/>
  <c r="J16" i="1"/>
  <c r="K16" i="1" s="1"/>
  <c r="J15" i="1"/>
  <c r="K15" i="1" s="1"/>
  <c r="J14" i="1"/>
  <c r="K14" i="1" s="1"/>
  <c r="J13" i="1"/>
  <c r="K13" i="1" s="1"/>
  <c r="J11" i="1"/>
  <c r="K11" i="1" s="1"/>
  <c r="J10" i="1"/>
  <c r="K10" i="1" s="1"/>
  <c r="J9" i="1"/>
  <c r="K9" i="1" s="1"/>
  <c r="J8" i="1"/>
  <c r="K8" i="1" s="1"/>
  <c r="J7" i="1"/>
  <c r="K7" i="1" s="1"/>
  <c r="J6" i="1"/>
  <c r="K6" i="1" s="1"/>
  <c r="J5" i="1"/>
  <c r="K5" i="1" s="1"/>
  <c r="J4" i="1"/>
  <c r="K4" i="1" s="1"/>
  <c r="J38" i="1"/>
  <c r="K38" i="1" s="1"/>
  <c r="J40" i="1"/>
  <c r="K40" i="1" s="1"/>
  <c r="J24" i="1"/>
  <c r="K24" i="1" s="1"/>
  <c r="D36" i="1"/>
  <c r="E36" i="1" s="1"/>
  <c r="D37" i="1" l="1"/>
  <c r="E37" i="1" s="1"/>
  <c r="K47" i="1"/>
  <c r="K45" i="1"/>
  <c r="K48" i="1"/>
  <c r="D24" i="1"/>
  <c r="E24" i="1" s="1"/>
  <c r="C27" i="1"/>
  <c r="C4" i="3" s="1"/>
  <c r="D27" i="1" l="1"/>
  <c r="E27" i="1" s="1"/>
</calcChain>
</file>

<file path=xl/sharedStrings.xml><?xml version="1.0" encoding="utf-8"?>
<sst xmlns="http://schemas.openxmlformats.org/spreadsheetml/2006/main" count="132" uniqueCount="95">
  <si>
    <t>Change</t>
  </si>
  <si>
    <t>%</t>
  </si>
  <si>
    <t>School</t>
  </si>
  <si>
    <t>SPEA</t>
  </si>
  <si>
    <t>Credit Hours Taught</t>
  </si>
  <si>
    <t>Headcount by Student School</t>
  </si>
  <si>
    <t>Sophomore</t>
  </si>
  <si>
    <t>Graduate</t>
  </si>
  <si>
    <t>UG Heads</t>
  </si>
  <si>
    <t>UG Credits</t>
  </si>
  <si>
    <t>Credit hour totals may be rounded in cases where a school total includes .5 credits</t>
  </si>
  <si>
    <t>Total Res Heads</t>
  </si>
  <si>
    <t>Total Res Credits</t>
  </si>
  <si>
    <t>Total NR Heads</t>
  </si>
  <si>
    <t>Total NR Credits</t>
  </si>
  <si>
    <t>IUPUC</t>
  </si>
  <si>
    <t>UG non-residents as % of total campus credits</t>
  </si>
  <si>
    <t>Total NR as % of total campus heads</t>
  </si>
  <si>
    <t>Total NR as % of total campus credits</t>
  </si>
  <si>
    <t>UG non-residents as % of total campus heads</t>
  </si>
  <si>
    <t>Dentistry</t>
  </si>
  <si>
    <t>Education</t>
  </si>
  <si>
    <t>Nursing</t>
  </si>
  <si>
    <t>Science</t>
  </si>
  <si>
    <t>University College</t>
  </si>
  <si>
    <t>Engineering-Tech</t>
  </si>
  <si>
    <t>Non-Residents as Share of Campus Totals</t>
  </si>
  <si>
    <t>Freshman</t>
  </si>
  <si>
    <t>Junior</t>
  </si>
  <si>
    <t>Senior</t>
  </si>
  <si>
    <t>Grad Non-Degree</t>
  </si>
  <si>
    <t>UG Non-Degree</t>
  </si>
  <si>
    <t>Indianapolis Total</t>
  </si>
  <si>
    <t>Indianapolis Enrollment</t>
  </si>
  <si>
    <t>McKinney Law</t>
  </si>
  <si>
    <t>Undergrads</t>
  </si>
  <si>
    <t xml:space="preserve">Herron Art  &amp; Design </t>
  </si>
  <si>
    <t>Internal School Change</t>
  </si>
  <si>
    <t>Fairbanks Public Health</t>
  </si>
  <si>
    <t>Medicine</t>
  </si>
  <si>
    <t>Tables with student level and enrollment by residency status are Indianapolis only</t>
  </si>
  <si>
    <t>Lilly Family Philanthropy</t>
  </si>
  <si>
    <t>Social Work</t>
  </si>
  <si>
    <t>Kelley Business</t>
  </si>
  <si>
    <t>Source:  IRDS Point-in-Cycle, Registrar, and UIRR Reports</t>
  </si>
  <si>
    <t>IUPUI Honors College</t>
  </si>
  <si>
    <t>IUPUI Combined#</t>
  </si>
  <si>
    <t>n/a</t>
  </si>
  <si>
    <t>Informatics &amp; Computing</t>
  </si>
  <si>
    <t>Liberal Arts</t>
  </si>
  <si>
    <t>Health &amp; Human Sci *</t>
  </si>
  <si>
    <t>* 2017 headcount and credit hour totals represent the sum of School of Health and Rehabilitation Sciences and School of Physical Education and Tourism Management.</t>
  </si>
  <si>
    <t>Fall 2018</t>
  </si>
  <si>
    <t>IU Ft. Wayne</t>
  </si>
  <si>
    <t xml:space="preserve">**Total also adjusted for students enrolled in degrees offered through the Graduate School but who also have been distributed to schools housing their programs. Heads are counted only once in IN Total.  Credits are not affected.  </t>
  </si>
  <si>
    <t>#Students enrolled at multiple campuses are counted twice at this time. Totals will be adjusted at census. Credits are not affected.</t>
  </si>
  <si>
    <t>totals in columns</t>
  </si>
  <si>
    <t>Indy+Colc</t>
  </si>
  <si>
    <t>Students Level</t>
  </si>
  <si>
    <t>Residency</t>
  </si>
  <si>
    <t>2017 Indy credits</t>
  </si>
  <si>
    <t>2018 Indy credits</t>
  </si>
  <si>
    <t>2017 Indy Heads</t>
  </si>
  <si>
    <t>2018 Indy Heads</t>
  </si>
  <si>
    <t>^ Counts are Indianapolis only</t>
  </si>
  <si>
    <t>Resident^</t>
  </si>
  <si>
    <t>Non-Resident^</t>
  </si>
  <si>
    <t>Student Level^</t>
  </si>
  <si>
    <r>
      <t xml:space="preserve">*** Notes:  While most IUPUI students pursuing graduate studies enroll through the IUPUI school that offers the degree, </t>
    </r>
    <r>
      <rPr>
        <i/>
        <sz val="8"/>
        <rFont val="Arial"/>
        <family val="2"/>
      </rPr>
      <t xml:space="preserve">GRAD </t>
    </r>
    <r>
      <rPr>
        <sz val="8"/>
        <rFont val="Arial"/>
        <family val="2"/>
      </rPr>
      <t>holds students who enroll through the IU Graduate School.  This is primarily students in Liberal Arts and Medicine but also includes some students pursuing other IU graduate degrees. In this report most degree-seeking students have been attributed to their units.</t>
    </r>
  </si>
  <si>
    <t>IU Online</t>
  </si>
  <si>
    <t>Doctoral-Practice</t>
  </si>
  <si>
    <t>Doctoral-Research</t>
  </si>
  <si>
    <t>Office of Institutional Research and Decision Support 7/30/2018</t>
  </si>
  <si>
    <t>7/31/2017</t>
  </si>
  <si>
    <t>7/30/2018</t>
  </si>
  <si>
    <t xml:space="preserve">-4 ug; -2 grad/prof; -2 non-degree </t>
  </si>
  <si>
    <t>-9 ug; -16 grad; +6 non-degree</t>
  </si>
  <si>
    <t>-30 ug; +33 grad; +1 non-degree</t>
  </si>
  <si>
    <t>+7 ug; +0 grad; -1 non-degree</t>
  </si>
  <si>
    <t>+30 ug; +44 grad; +4 non-degree</t>
  </si>
  <si>
    <t>-60 ug; -100 grad; -1 non-degree</t>
  </si>
  <si>
    <t>-12 grad/prof</t>
  </si>
  <si>
    <t>+22 ug; +66 grad/prof; +6 non-degree</t>
  </si>
  <si>
    <t>-5 ug; +16 grad</t>
  </si>
  <si>
    <t>-39 ug; -3 grad</t>
  </si>
  <si>
    <t>+38 ug; +73 grad/prof</t>
  </si>
  <si>
    <t>+43 ug; +0 grad; +19 non-degree</t>
  </si>
  <si>
    <t>+23 ug; +68 grad; +1 non-degree</t>
  </si>
  <si>
    <t>-6 non-degree</t>
  </si>
  <si>
    <t>-14 ug; +46 grad/prof</t>
  </si>
  <si>
    <t>-151 ug; -25 grad; +8 non-degree</t>
  </si>
  <si>
    <t>-340 ug; -2 hs; -80 non-degree</t>
  </si>
  <si>
    <t>-69 ug; +47 grad</t>
  </si>
  <si>
    <t>Undistributed Grad**</t>
  </si>
  <si>
    <t>IN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</si>
</sst>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10409]#,##0;\-#,##0"/>
  </numFmts>
  <fonts count="33" x14ac:knownFonts="1">
    <font>
      <sz val="10"/>
      <name val="Arial"/>
    </font>
    <font>
      <b/>
      <sz val="10"/>
      <name val="Arial"/>
      <family val="2"/>
    </font>
    <font>
      <sz val="10"/>
      <name val="Arial"/>
      <family val="2"/>
    </font>
    <font>
      <b/>
      <sz val="14"/>
      <name val="Arial"/>
      <family val="2"/>
    </font>
    <font>
      <sz val="8"/>
      <name val="Arial"/>
      <family val="2"/>
    </font>
    <font>
      <b/>
      <sz val="12"/>
      <name val="Arial"/>
      <family val="2"/>
    </font>
    <font>
      <i/>
      <sz val="8"/>
      <name val="Arial"/>
      <family val="2"/>
    </font>
    <font>
      <sz val="12"/>
      <name val="Arial"/>
      <family val="2"/>
    </font>
    <font>
      <i/>
      <sz val="9"/>
      <name val="Calibri"/>
      <family val="2"/>
    </font>
    <font>
      <i/>
      <sz val="10"/>
      <name val="Arial"/>
      <family val="2"/>
    </font>
    <font>
      <sz val="11"/>
      <color theme="1"/>
      <name val="Calibri"/>
      <family val="2"/>
      <scheme val="minor"/>
    </font>
    <font>
      <sz val="11"/>
      <color rgb="FF000000"/>
      <name val="Calibri"/>
      <family val="2"/>
      <scheme val="minor"/>
    </font>
    <font>
      <b/>
      <sz val="9"/>
      <color theme="1"/>
      <name val="Arial"/>
      <family val="2"/>
    </font>
    <font>
      <b/>
      <sz val="10"/>
      <color rgb="FF000000"/>
      <name val="Arial"/>
      <family val="2"/>
    </font>
    <font>
      <sz val="11"/>
      <name val="Calibri"/>
      <family val="2"/>
      <scheme val="minor"/>
    </font>
    <font>
      <b/>
      <sz val="12"/>
      <name val="Calibri"/>
      <family val="2"/>
      <scheme val="minor"/>
    </font>
    <font>
      <i/>
      <sz val="10"/>
      <name val="Calibri"/>
      <family val="2"/>
      <scheme val="minor"/>
    </font>
    <font>
      <b/>
      <sz val="11"/>
      <name val="Calibri"/>
      <family val="2"/>
      <scheme val="minor"/>
    </font>
    <font>
      <sz val="11"/>
      <color rgb="FF333333"/>
      <name val="Calibri"/>
      <family val="2"/>
      <scheme val="minor"/>
    </font>
    <font>
      <sz val="10.5"/>
      <name val="Calibri"/>
      <family val="2"/>
      <scheme val="minor"/>
    </font>
    <font>
      <i/>
      <sz val="9"/>
      <name val="Calibri"/>
      <family val="2"/>
      <scheme val="minor"/>
    </font>
    <font>
      <sz val="10"/>
      <name val="Calibri"/>
      <family val="2"/>
      <scheme val="minor"/>
    </font>
    <font>
      <b/>
      <sz val="11"/>
      <color rgb="FF009900"/>
      <name val="Calibri"/>
      <family val="2"/>
      <scheme val="minor"/>
    </font>
    <font>
      <sz val="10"/>
      <color rgb="FFFF0000"/>
      <name val="Arial"/>
      <family val="2"/>
    </font>
    <font>
      <b/>
      <sz val="11"/>
      <color theme="1"/>
      <name val="Calibri"/>
      <family val="2"/>
      <scheme val="minor"/>
    </font>
    <font>
      <b/>
      <sz val="11"/>
      <color rgb="FF000000"/>
      <name val="Calibri"/>
      <family val="2"/>
      <scheme val="minor"/>
    </font>
    <font>
      <b/>
      <sz val="11"/>
      <color rgb="FFFF0000"/>
      <name val="Calibri"/>
      <family val="2"/>
      <scheme val="minor"/>
    </font>
    <font>
      <i/>
      <sz val="8"/>
      <color rgb="FFFF0000"/>
      <name val="Arial"/>
      <family val="2"/>
    </font>
    <font>
      <b/>
      <sz val="14"/>
      <color rgb="FF00B050"/>
      <name val="Arial"/>
      <family val="2"/>
    </font>
    <font>
      <sz val="14"/>
      <color rgb="FF00B050"/>
      <name val="Arial"/>
      <family val="2"/>
    </font>
    <font>
      <sz val="11"/>
      <color rgb="FFFF0000"/>
      <name val="Calibri"/>
      <family val="2"/>
      <scheme val="minor"/>
    </font>
    <font>
      <sz val="11"/>
      <color rgb="FF00B050"/>
      <name val="Calibri"/>
      <family val="2"/>
      <scheme val="minor"/>
    </font>
    <font>
      <b/>
      <sz val="11"/>
      <color rgb="FF00B05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
      <patternFill patternType="solid">
        <fgColor theme="3" tint="0.79998168889431442"/>
        <bgColor indexed="64"/>
      </patternFill>
    </fill>
  </fills>
  <borders count="46">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rgb="FF000000"/>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rgb="FF000000"/>
      </left>
      <right style="thin">
        <color rgb="FF000000"/>
      </right>
      <top style="thin">
        <color indexed="64"/>
      </top>
      <bottom style="thick">
        <color indexed="64"/>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style="medium">
        <color indexed="64"/>
      </right>
      <top/>
      <bottom/>
      <diagonal/>
    </border>
    <border>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medium">
        <color indexed="64"/>
      </left>
      <right style="thin">
        <color indexed="64"/>
      </right>
      <top/>
      <bottom/>
      <diagonal/>
    </border>
    <border>
      <left style="thin">
        <color indexed="64"/>
      </left>
      <right style="thin">
        <color indexed="64"/>
      </right>
      <top style="thin">
        <color rgb="FF000000"/>
      </top>
      <bottom style="thin">
        <color indexed="64"/>
      </bottom>
      <diagonal/>
    </border>
    <border>
      <left style="medium">
        <color indexed="64"/>
      </left>
      <right style="thin">
        <color rgb="FF000000"/>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diagonal/>
    </border>
    <border>
      <left/>
      <right/>
      <top style="medium">
        <color indexed="64"/>
      </top>
      <bottom/>
      <diagonal/>
    </border>
  </borders>
  <cellStyleXfs count="3">
    <xf numFmtId="0" fontId="0" fillId="0" borderId="0"/>
    <xf numFmtId="0" fontId="10" fillId="0" borderId="0"/>
    <xf numFmtId="0" fontId="11" fillId="0" borderId="0"/>
  </cellStyleXfs>
  <cellXfs count="213">
    <xf numFmtId="0" fontId="0" fillId="0" borderId="0" xfId="0"/>
    <xf numFmtId="0" fontId="1" fillId="0" borderId="0" xfId="0" applyFont="1"/>
    <xf numFmtId="0" fontId="3" fillId="0" borderId="0" xfId="0" applyFont="1" applyAlignment="1">
      <alignment horizontal="left"/>
    </xf>
    <xf numFmtId="0" fontId="5" fillId="0" borderId="0" xfId="0" applyFont="1" applyAlignment="1">
      <alignment horizontal="left"/>
    </xf>
    <xf numFmtId="49" fontId="0" fillId="0" borderId="0" xfId="0" applyNumberFormat="1"/>
    <xf numFmtId="0" fontId="12" fillId="0" borderId="0" xfId="0" applyFont="1" applyBorder="1"/>
    <xf numFmtId="0" fontId="3" fillId="0" borderId="0" xfId="0" applyFont="1" applyAlignment="1">
      <alignment horizontal="center"/>
    </xf>
    <xf numFmtId="165" fontId="0" fillId="0" borderId="0" xfId="0" applyNumberFormat="1" applyAlignment="1">
      <alignment horizontal="center"/>
    </xf>
    <xf numFmtId="0" fontId="0" fillId="0" borderId="0" xfId="0" applyAlignment="1">
      <alignment horizontal="center"/>
    </xf>
    <xf numFmtId="3" fontId="13" fillId="0" borderId="0" xfId="0" applyNumberFormat="1" applyFont="1" applyFill="1" applyBorder="1" applyAlignment="1">
      <alignment horizontal="center" wrapText="1"/>
    </xf>
    <xf numFmtId="3" fontId="0" fillId="0" borderId="0" xfId="0" applyNumberFormat="1" applyAlignment="1">
      <alignment horizontal="center"/>
    </xf>
    <xf numFmtId="164" fontId="14" fillId="0" borderId="1" xfId="0" applyNumberFormat="1" applyFont="1" applyBorder="1" applyAlignment="1">
      <alignment horizontal="center"/>
    </xf>
    <xf numFmtId="164" fontId="14" fillId="0" borderId="2" xfId="0" applyNumberFormat="1" applyFont="1" applyBorder="1" applyAlignment="1">
      <alignment horizontal="center"/>
    </xf>
    <xf numFmtId="0" fontId="0" fillId="0" borderId="0" xfId="0" applyAlignment="1">
      <alignment vertical="center"/>
    </xf>
    <xf numFmtId="0" fontId="3" fillId="2" borderId="0" xfId="0" applyFont="1" applyFill="1" applyAlignment="1">
      <alignment horizontal="left"/>
    </xf>
    <xf numFmtId="0" fontId="1" fillId="2" borderId="0" xfId="0" applyFont="1" applyFill="1"/>
    <xf numFmtId="0" fontId="0" fillId="2" borderId="0" xfId="0" applyFill="1"/>
    <xf numFmtId="0" fontId="0" fillId="2" borderId="0" xfId="0" applyFill="1" applyBorder="1"/>
    <xf numFmtId="0" fontId="14" fillId="0" borderId="4" xfId="0" applyFont="1" applyFill="1" applyBorder="1"/>
    <xf numFmtId="0" fontId="15" fillId="3" borderId="5" xfId="0" applyFont="1" applyFill="1" applyBorder="1" applyAlignment="1">
      <alignment horizontal="center" vertical="center"/>
    </xf>
    <xf numFmtId="0" fontId="15" fillId="3" borderId="6" xfId="0" applyFont="1" applyFill="1" applyBorder="1" applyAlignment="1">
      <alignment horizontal="center" vertical="center"/>
    </xf>
    <xf numFmtId="49" fontId="16" fillId="2" borderId="7" xfId="0" applyNumberFormat="1" applyFont="1" applyFill="1" applyBorder="1" applyAlignment="1">
      <alignment vertical="top" wrapText="1"/>
    </xf>
    <xf numFmtId="49" fontId="17" fillId="3" borderId="8" xfId="0" applyNumberFormat="1" applyFont="1" applyFill="1" applyBorder="1" applyAlignment="1">
      <alignment horizontal="center"/>
    </xf>
    <xf numFmtId="164" fontId="11" fillId="2" borderId="0" xfId="0" applyNumberFormat="1" applyFont="1" applyFill="1" applyBorder="1" applyAlignment="1">
      <alignment horizontal="right" vertical="center" wrapText="1"/>
    </xf>
    <xf numFmtId="0" fontId="14" fillId="0" borderId="4" xfId="0" applyFont="1" applyFill="1" applyBorder="1" applyAlignment="1">
      <alignment vertical="center"/>
    </xf>
    <xf numFmtId="0" fontId="14" fillId="2" borderId="4" xfId="0" applyFont="1" applyFill="1" applyBorder="1" applyAlignment="1">
      <alignment vertical="center"/>
    </xf>
    <xf numFmtId="0" fontId="14" fillId="2" borderId="0" xfId="0" applyFont="1" applyFill="1" applyBorder="1"/>
    <xf numFmtId="0" fontId="14" fillId="2" borderId="0" xfId="0" applyFont="1" applyFill="1" applyBorder="1" applyAlignment="1">
      <alignment vertical="center"/>
    </xf>
    <xf numFmtId="0" fontId="0" fillId="2" borderId="0" xfId="0" applyFill="1" applyBorder="1" applyAlignment="1">
      <alignment vertical="center"/>
    </xf>
    <xf numFmtId="164" fontId="18" fillId="4" borderId="0" xfId="0" applyNumberFormat="1" applyFont="1" applyFill="1" applyBorder="1" applyAlignment="1">
      <alignment horizontal="center" wrapText="1"/>
    </xf>
    <xf numFmtId="0" fontId="4" fillId="2" borderId="0" xfId="0" applyFont="1" applyFill="1" applyBorder="1" applyAlignment="1">
      <alignment horizontal="left" wrapText="1"/>
    </xf>
    <xf numFmtId="0" fontId="4" fillId="2" borderId="0" xfId="0" applyFont="1" applyFill="1" applyBorder="1" applyAlignment="1">
      <alignment wrapText="1"/>
    </xf>
    <xf numFmtId="0" fontId="20" fillId="0" borderId="0" xfId="0" applyFont="1"/>
    <xf numFmtId="164" fontId="14" fillId="0" borderId="11" xfId="0" applyNumberFormat="1" applyFont="1" applyBorder="1" applyAlignment="1">
      <alignment horizontal="center"/>
    </xf>
    <xf numFmtId="164" fontId="14" fillId="0" borderId="12" xfId="0" applyNumberFormat="1" applyFont="1" applyBorder="1" applyAlignment="1">
      <alignment horizontal="center"/>
    </xf>
    <xf numFmtId="49" fontId="21" fillId="2" borderId="7" xfId="0" applyNumberFormat="1" applyFont="1" applyFill="1" applyBorder="1" applyAlignment="1">
      <alignment vertical="top" wrapText="1"/>
    </xf>
    <xf numFmtId="0" fontId="17" fillId="2" borderId="4" xfId="0" applyFont="1" applyFill="1" applyBorder="1"/>
    <xf numFmtId="0" fontId="17" fillId="5" borderId="13" xfId="0" applyFont="1" applyFill="1" applyBorder="1"/>
    <xf numFmtId="0" fontId="14" fillId="0" borderId="4" xfId="0" applyFont="1" applyBorder="1" applyAlignment="1">
      <alignment vertical="center"/>
    </xf>
    <xf numFmtId="0" fontId="17" fillId="3" borderId="4" xfId="0" applyFont="1" applyFill="1" applyBorder="1" applyAlignment="1">
      <alignment vertical="center"/>
    </xf>
    <xf numFmtId="3" fontId="22" fillId="2" borderId="3" xfId="0" applyNumberFormat="1" applyFont="1" applyFill="1" applyBorder="1" applyAlignment="1">
      <alignment horizontal="center" wrapText="1"/>
    </xf>
    <xf numFmtId="3" fontId="22" fillId="2" borderId="14" xfId="0" applyNumberFormat="1" applyFont="1" applyFill="1" applyBorder="1" applyAlignment="1">
      <alignment horizontal="center" wrapText="1"/>
    </xf>
    <xf numFmtId="0" fontId="14" fillId="0" borderId="16" xfId="0" applyFont="1" applyBorder="1"/>
    <xf numFmtId="0" fontId="17" fillId="0" borderId="4" xfId="0" applyFont="1" applyBorder="1"/>
    <xf numFmtId="0" fontId="17" fillId="0" borderId="13" xfId="0" applyFont="1" applyBorder="1"/>
    <xf numFmtId="0" fontId="2" fillId="0" borderId="0" xfId="0" applyFont="1"/>
    <xf numFmtId="0" fontId="14" fillId="0" borderId="4" xfId="0" applyFont="1" applyBorder="1" applyAlignment="1">
      <alignment horizontal="left" vertical="center" wrapText="1"/>
    </xf>
    <xf numFmtId="0" fontId="24" fillId="3" borderId="4" xfId="0" applyFont="1" applyFill="1" applyBorder="1" applyAlignment="1">
      <alignment horizontal="left" vertical="center" wrapText="1"/>
    </xf>
    <xf numFmtId="0" fontId="14" fillId="0" borderId="13" xfId="0" applyFont="1" applyBorder="1" applyAlignment="1">
      <alignment horizontal="left" vertical="center" wrapText="1"/>
    </xf>
    <xf numFmtId="3" fontId="11" fillId="4" borderId="9" xfId="0" applyNumberFormat="1" applyFont="1" applyFill="1" applyBorder="1" applyAlignment="1">
      <alignment horizontal="center" vertical="center" wrapText="1" readingOrder="1"/>
    </xf>
    <xf numFmtId="0" fontId="14" fillId="2" borderId="0" xfId="0" applyFont="1" applyFill="1"/>
    <xf numFmtId="0" fontId="14" fillId="0" borderId="16" xfId="0" applyFont="1" applyBorder="1" applyAlignment="1">
      <alignment vertical="center"/>
    </xf>
    <xf numFmtId="0" fontId="17" fillId="0" borderId="4" xfId="0" applyFont="1" applyBorder="1" applyAlignment="1">
      <alignment vertical="center"/>
    </xf>
    <xf numFmtId="0" fontId="17" fillId="0" borderId="13" xfId="0" applyFont="1" applyBorder="1" applyAlignment="1">
      <alignment vertical="center"/>
    </xf>
    <xf numFmtId="166" fontId="25" fillId="3" borderId="24" xfId="0" applyNumberFormat="1" applyFont="1" applyFill="1" applyBorder="1" applyAlignment="1">
      <alignment horizontal="center" vertical="center" wrapText="1" readingOrder="1"/>
    </xf>
    <xf numFmtId="166" fontId="11" fillId="0" borderId="24" xfId="0" applyNumberFormat="1" applyFont="1" applyFill="1" applyBorder="1" applyAlignment="1">
      <alignment horizontal="center" vertical="center" wrapText="1" readingOrder="1"/>
    </xf>
    <xf numFmtId="0" fontId="14" fillId="0" borderId="16" xfId="0" applyFont="1" applyFill="1" applyBorder="1"/>
    <xf numFmtId="0" fontId="17" fillId="3" borderId="17" xfId="0" applyFont="1" applyFill="1" applyBorder="1"/>
    <xf numFmtId="49" fontId="17" fillId="3" borderId="18" xfId="0" applyNumberFormat="1" applyFont="1" applyFill="1" applyBorder="1" applyAlignment="1">
      <alignment horizontal="center"/>
    </xf>
    <xf numFmtId="16" fontId="17" fillId="3" borderId="5" xfId="0" applyNumberFormat="1" applyFont="1" applyFill="1" applyBorder="1" applyAlignment="1">
      <alignment horizontal="center"/>
    </xf>
    <xf numFmtId="16" fontId="17" fillId="3" borderId="6" xfId="0" applyNumberFormat="1" applyFont="1" applyFill="1" applyBorder="1" applyAlignment="1">
      <alignment horizontal="center"/>
    </xf>
    <xf numFmtId="0" fontId="14" fillId="0" borderId="16" xfId="0" applyFont="1" applyFill="1" applyBorder="1" applyAlignment="1">
      <alignment vertical="center"/>
    </xf>
    <xf numFmtId="16" fontId="17" fillId="3" borderId="18" xfId="0" applyNumberFormat="1" applyFont="1" applyFill="1" applyBorder="1" applyAlignment="1">
      <alignment horizontal="center"/>
    </xf>
    <xf numFmtId="0" fontId="1" fillId="2" borderId="0" xfId="0" applyFont="1" applyFill="1" applyAlignment="1">
      <alignment horizontal="center"/>
    </xf>
    <xf numFmtId="3" fontId="11" fillId="0" borderId="24" xfId="0" applyNumberFormat="1" applyFont="1" applyFill="1" applyBorder="1" applyAlignment="1">
      <alignment horizontal="center" vertical="center" wrapText="1" readingOrder="1"/>
    </xf>
    <xf numFmtId="3" fontId="25" fillId="3" borderId="9" xfId="0" applyNumberFormat="1" applyFont="1" applyFill="1" applyBorder="1" applyAlignment="1">
      <alignment horizontal="center" vertical="center" wrapText="1" readingOrder="1"/>
    </xf>
    <xf numFmtId="166" fontId="25" fillId="5" borderId="25" xfId="0" applyNumberFormat="1" applyFont="1" applyFill="1" applyBorder="1" applyAlignment="1">
      <alignment horizontal="center" vertical="center" wrapText="1" readingOrder="1"/>
    </xf>
    <xf numFmtId="166" fontId="11" fillId="2" borderId="24" xfId="0" applyNumberFormat="1" applyFont="1" applyFill="1" applyBorder="1" applyAlignment="1">
      <alignment horizontal="center" vertical="center" wrapText="1" readingOrder="1"/>
    </xf>
    <xf numFmtId="166" fontId="11" fillId="0" borderId="9" xfId="1" applyNumberFormat="1" applyFont="1" applyFill="1" applyBorder="1" applyAlignment="1">
      <alignment horizontal="center" vertical="center" wrapText="1"/>
    </xf>
    <xf numFmtId="0" fontId="15" fillId="3" borderId="19" xfId="0" applyFont="1" applyFill="1" applyBorder="1" applyAlignment="1">
      <alignment vertical="center"/>
    </xf>
    <xf numFmtId="0" fontId="15" fillId="3" borderId="19" xfId="0" applyFont="1" applyFill="1" applyBorder="1"/>
    <xf numFmtId="0" fontId="15" fillId="3" borderId="5" xfId="0" applyFont="1" applyFill="1" applyBorder="1" applyAlignment="1">
      <alignment horizontal="center"/>
    </xf>
    <xf numFmtId="0" fontId="15" fillId="3" borderId="6" xfId="0" applyFont="1" applyFill="1" applyBorder="1" applyAlignment="1">
      <alignment horizontal="center"/>
    </xf>
    <xf numFmtId="1" fontId="16" fillId="2" borderId="7" xfId="0" applyNumberFormat="1" applyFont="1" applyFill="1" applyBorder="1" applyAlignment="1">
      <alignment horizontal="left" vertical="center" wrapText="1"/>
    </xf>
    <xf numFmtId="0" fontId="1" fillId="2" borderId="0" xfId="0" applyFont="1" applyFill="1" applyAlignment="1">
      <alignment horizontal="left"/>
    </xf>
    <xf numFmtId="49" fontId="1" fillId="2" borderId="0" xfId="0" applyNumberFormat="1" applyFont="1" applyFill="1" applyAlignment="1">
      <alignment horizontal="left"/>
    </xf>
    <xf numFmtId="3" fontId="30" fillId="2" borderId="9" xfId="0" applyNumberFormat="1" applyFont="1" applyFill="1" applyBorder="1" applyAlignment="1">
      <alignment horizontal="center" wrapText="1"/>
    </xf>
    <xf numFmtId="3" fontId="31" fillId="2" borderId="9" xfId="0" applyNumberFormat="1" applyFont="1" applyFill="1" applyBorder="1" applyAlignment="1">
      <alignment horizontal="center" wrapText="1"/>
    </xf>
    <xf numFmtId="3" fontId="31" fillId="2" borderId="9" xfId="0" applyNumberFormat="1" applyFont="1" applyFill="1" applyBorder="1" applyAlignment="1">
      <alignment horizontal="center" vertical="center" wrapText="1"/>
    </xf>
    <xf numFmtId="164" fontId="30" fillId="2" borderId="1" xfId="0" applyNumberFormat="1" applyFont="1" applyFill="1" applyBorder="1" applyAlignment="1">
      <alignment horizontal="center" wrapText="1"/>
    </xf>
    <xf numFmtId="164" fontId="31" fillId="2" borderId="1" xfId="0" applyNumberFormat="1" applyFont="1" applyFill="1" applyBorder="1" applyAlignment="1">
      <alignment horizontal="center" wrapText="1"/>
    </xf>
    <xf numFmtId="164" fontId="31" fillId="2" borderId="1" xfId="0" applyNumberFormat="1" applyFont="1" applyFill="1" applyBorder="1" applyAlignment="1">
      <alignment horizontal="center" vertical="center" wrapText="1"/>
    </xf>
    <xf numFmtId="164" fontId="30" fillId="2" borderId="12" xfId="0" applyNumberFormat="1" applyFont="1" applyFill="1" applyBorder="1" applyAlignment="1">
      <alignment horizontal="center" vertical="center" wrapText="1"/>
    </xf>
    <xf numFmtId="164" fontId="30" fillId="2" borderId="1" xfId="0" applyNumberFormat="1" applyFont="1" applyFill="1" applyBorder="1" applyAlignment="1">
      <alignment horizontal="center" vertical="center" wrapText="1"/>
    </xf>
    <xf numFmtId="166" fontId="30" fillId="0" borderId="9" xfId="0" applyNumberFormat="1" applyFont="1" applyFill="1" applyBorder="1" applyAlignment="1">
      <alignment horizontal="center" vertical="center" wrapText="1" readingOrder="1"/>
    </xf>
    <xf numFmtId="0" fontId="15" fillId="3" borderId="19" xfId="0" applyFont="1" applyFill="1" applyBorder="1" applyAlignment="1">
      <alignment horizontal="left" vertical="center"/>
    </xf>
    <xf numFmtId="3" fontId="31" fillId="2" borderId="3" xfId="0" applyNumberFormat="1" applyFont="1" applyFill="1" applyBorder="1" applyAlignment="1">
      <alignment horizontal="center" wrapText="1"/>
    </xf>
    <xf numFmtId="164" fontId="31" fillId="2" borderId="12" xfId="0" applyNumberFormat="1" applyFont="1" applyFill="1" applyBorder="1" applyAlignment="1">
      <alignment horizontal="center" wrapText="1"/>
    </xf>
    <xf numFmtId="0" fontId="14" fillId="0" borderId="16" xfId="0" applyFont="1" applyFill="1" applyBorder="1" applyAlignment="1">
      <alignment horizontal="left" vertical="center" wrapText="1"/>
    </xf>
    <xf numFmtId="0" fontId="14" fillId="0" borderId="4" xfId="0" applyFont="1" applyFill="1" applyBorder="1" applyAlignment="1">
      <alignment horizontal="left" vertical="center" wrapText="1"/>
    </xf>
    <xf numFmtId="3" fontId="32" fillId="5" borderId="10" xfId="0" applyNumberFormat="1" applyFont="1" applyFill="1" applyBorder="1" applyAlignment="1">
      <alignment horizontal="center" wrapText="1"/>
    </xf>
    <xf numFmtId="164" fontId="32" fillId="5" borderId="2" xfId="0" applyNumberFormat="1" applyFont="1" applyFill="1" applyBorder="1" applyAlignment="1">
      <alignment horizontal="center" wrapText="1"/>
    </xf>
    <xf numFmtId="3" fontId="14" fillId="0" borderId="11" xfId="0" applyNumberFormat="1" applyFont="1" applyFill="1" applyBorder="1" applyAlignment="1">
      <alignment horizontal="center" vertical="center"/>
    </xf>
    <xf numFmtId="3" fontId="14" fillId="0" borderId="9" xfId="0" applyNumberFormat="1" applyFont="1" applyFill="1" applyBorder="1" applyAlignment="1">
      <alignment horizontal="center" vertical="center" wrapText="1"/>
    </xf>
    <xf numFmtId="3" fontId="17" fillId="0" borderId="9" xfId="0" applyNumberFormat="1" applyFont="1" applyFill="1" applyBorder="1" applyAlignment="1">
      <alignment horizontal="center" vertical="center"/>
    </xf>
    <xf numFmtId="3" fontId="17" fillId="0" borderId="10" xfId="0" applyNumberFormat="1" applyFont="1" applyFill="1" applyBorder="1" applyAlignment="1">
      <alignment horizontal="center" vertical="center"/>
    </xf>
    <xf numFmtId="3" fontId="23" fillId="0" borderId="0" xfId="0" applyNumberFormat="1" applyFont="1" applyFill="1" applyAlignment="1">
      <alignment horizontal="center"/>
    </xf>
    <xf numFmtId="3" fontId="14" fillId="0" borderId="11" xfId="0" applyNumberFormat="1" applyFont="1" applyFill="1" applyBorder="1" applyAlignment="1">
      <alignment horizontal="center"/>
    </xf>
    <xf numFmtId="3" fontId="14" fillId="0" borderId="9" xfId="0" applyNumberFormat="1" applyFont="1" applyFill="1" applyBorder="1" applyAlignment="1">
      <alignment horizontal="center"/>
    </xf>
    <xf numFmtId="3" fontId="17" fillId="0" borderId="9" xfId="0" applyNumberFormat="1" applyFont="1" applyFill="1" applyBorder="1" applyAlignment="1">
      <alignment horizontal="center"/>
    </xf>
    <xf numFmtId="3" fontId="17" fillId="0" borderId="10" xfId="0" applyNumberFormat="1" applyFont="1" applyFill="1" applyBorder="1" applyAlignment="1">
      <alignment horizontal="center"/>
    </xf>
    <xf numFmtId="3" fontId="2" fillId="0" borderId="0" xfId="0" applyNumberFormat="1" applyFont="1" applyFill="1" applyAlignment="1">
      <alignment horizontal="center"/>
    </xf>
    <xf numFmtId="3" fontId="14" fillId="0" borderId="9" xfId="0" applyNumberFormat="1" applyFont="1" applyFill="1" applyBorder="1" applyAlignment="1">
      <alignment horizontal="center" vertical="center"/>
    </xf>
    <xf numFmtId="0" fontId="15" fillId="3" borderId="27" xfId="0" applyFont="1" applyFill="1" applyBorder="1" applyAlignment="1">
      <alignment horizontal="center" vertical="center"/>
    </xf>
    <xf numFmtId="0" fontId="15" fillId="3" borderId="28" xfId="0" applyFont="1" applyFill="1" applyBorder="1" applyAlignment="1">
      <alignment horizontal="center" vertical="center"/>
    </xf>
    <xf numFmtId="0" fontId="17" fillId="5" borderId="31" xfId="0" applyFont="1" applyFill="1" applyBorder="1"/>
    <xf numFmtId="3" fontId="17" fillId="5" borderId="32" xfId="0" applyNumberFormat="1" applyFont="1" applyFill="1" applyBorder="1" applyAlignment="1">
      <alignment horizontal="center" vertical="center" wrapText="1" readingOrder="1"/>
    </xf>
    <xf numFmtId="0" fontId="23" fillId="0" borderId="8" xfId="0" applyFont="1" applyBorder="1" applyAlignment="1">
      <alignment horizontal="center"/>
    </xf>
    <xf numFmtId="0" fontId="23" fillId="0" borderId="34" xfId="0" applyFont="1" applyBorder="1" applyAlignment="1">
      <alignment horizontal="center"/>
    </xf>
    <xf numFmtId="0" fontId="14" fillId="2" borderId="35" xfId="0" applyFont="1" applyFill="1" applyBorder="1"/>
    <xf numFmtId="0" fontId="17" fillId="0" borderId="26" xfId="0" applyFont="1" applyFill="1" applyBorder="1" applyAlignment="1">
      <alignment vertical="center"/>
    </xf>
    <xf numFmtId="0" fontId="0" fillId="0" borderId="0" xfId="0" applyAlignment="1">
      <alignment horizontal="center" vertical="center"/>
    </xf>
    <xf numFmtId="0" fontId="4" fillId="0" borderId="4" xfId="0" applyFont="1" applyBorder="1" applyAlignment="1">
      <alignment vertical="center" wrapText="1"/>
    </xf>
    <xf numFmtId="49" fontId="20" fillId="0" borderId="22" xfId="0" applyNumberFormat="1" applyFont="1" applyBorder="1" applyAlignment="1">
      <alignment horizontal="right"/>
    </xf>
    <xf numFmtId="0" fontId="0" fillId="0" borderId="38" xfId="0" applyBorder="1" applyAlignment="1">
      <alignment vertical="center" wrapText="1"/>
    </xf>
    <xf numFmtId="166" fontId="32" fillId="3" borderId="9" xfId="0" applyNumberFormat="1" applyFont="1" applyFill="1" applyBorder="1" applyAlignment="1">
      <alignment horizontal="center" vertical="center" wrapText="1" readingOrder="1"/>
    </xf>
    <xf numFmtId="164" fontId="32" fillId="3" borderId="1" xfId="0" applyNumberFormat="1" applyFont="1" applyFill="1" applyBorder="1" applyAlignment="1">
      <alignment horizontal="center" vertical="center" wrapText="1"/>
    </xf>
    <xf numFmtId="166" fontId="31" fillId="0" borderId="9" xfId="0" applyNumberFormat="1" applyFont="1" applyFill="1" applyBorder="1" applyAlignment="1">
      <alignment horizontal="center" vertical="center" wrapText="1" readingOrder="1"/>
    </xf>
    <xf numFmtId="164" fontId="31" fillId="0" borderId="9" xfId="0" applyNumberFormat="1" applyFont="1" applyBorder="1" applyAlignment="1">
      <alignment horizontal="center" vertical="center" wrapText="1" readingOrder="1"/>
    </xf>
    <xf numFmtId="3" fontId="14" fillId="0" borderId="9" xfId="0" applyNumberFormat="1" applyFont="1" applyBorder="1" applyAlignment="1">
      <alignment horizontal="center"/>
    </xf>
    <xf numFmtId="3" fontId="14" fillId="0" borderId="21" xfId="0" applyNumberFormat="1" applyFont="1" applyBorder="1" applyAlignment="1">
      <alignment horizontal="center"/>
    </xf>
    <xf numFmtId="3" fontId="26" fillId="0" borderId="9" xfId="0" applyNumberFormat="1" applyFont="1" applyFill="1" applyBorder="1" applyAlignment="1">
      <alignment horizontal="center" vertical="center" wrapText="1"/>
    </xf>
    <xf numFmtId="164" fontId="26" fillId="0" borderId="7" xfId="0" applyNumberFormat="1" applyFont="1" applyFill="1" applyBorder="1" applyAlignment="1">
      <alignment horizontal="center" vertical="center" wrapText="1"/>
    </xf>
    <xf numFmtId="49" fontId="14" fillId="0" borderId="7" xfId="0" applyNumberFormat="1" applyFont="1" applyFill="1" applyBorder="1" applyAlignment="1">
      <alignment horizontal="left" vertical="center"/>
    </xf>
    <xf numFmtId="49" fontId="14" fillId="0" borderId="7" xfId="0" applyNumberFormat="1" applyFont="1" applyFill="1" applyBorder="1" applyAlignment="1">
      <alignment horizontal="left" vertical="center" wrapText="1"/>
    </xf>
    <xf numFmtId="49" fontId="19" fillId="0" borderId="7" xfId="0" applyNumberFormat="1" applyFont="1" applyFill="1" applyBorder="1" applyAlignment="1">
      <alignment horizontal="left" vertical="center" wrapText="1"/>
    </xf>
    <xf numFmtId="49" fontId="14" fillId="0" borderId="20" xfId="0" applyNumberFormat="1" applyFont="1" applyFill="1" applyBorder="1" applyAlignment="1">
      <alignment horizontal="left" vertical="center" wrapText="1"/>
    </xf>
    <xf numFmtId="49" fontId="19" fillId="0" borderId="20" xfId="0" applyNumberFormat="1" applyFont="1" applyFill="1" applyBorder="1" applyAlignment="1">
      <alignment horizontal="left" vertical="center" wrapText="1"/>
    </xf>
    <xf numFmtId="3" fontId="11" fillId="0" borderId="0" xfId="0" applyNumberFormat="1" applyFont="1" applyFill="1" applyBorder="1" applyAlignment="1">
      <alignment horizontal="center" vertical="center" wrapText="1" readingOrder="1"/>
    </xf>
    <xf numFmtId="3" fontId="11" fillId="0" borderId="39" xfId="0" applyNumberFormat="1" applyFont="1" applyFill="1" applyBorder="1" applyAlignment="1">
      <alignment horizontal="center" vertical="center" wrapText="1" readingOrder="1"/>
    </xf>
    <xf numFmtId="0" fontId="17" fillId="3" borderId="23" xfId="0" applyFont="1" applyFill="1" applyBorder="1"/>
    <xf numFmtId="164" fontId="11" fillId="2" borderId="35" xfId="0" applyNumberFormat="1" applyFont="1" applyFill="1" applyBorder="1" applyAlignment="1">
      <alignment horizontal="center" vertical="center" wrapText="1"/>
    </xf>
    <xf numFmtId="0" fontId="0" fillId="0" borderId="40" xfId="0" applyBorder="1"/>
    <xf numFmtId="3" fontId="32" fillId="5" borderId="29" xfId="0" applyNumberFormat="1" applyFont="1" applyFill="1" applyBorder="1" applyAlignment="1">
      <alignment horizontal="center" vertical="center" wrapText="1"/>
    </xf>
    <xf numFmtId="164" fontId="32" fillId="5" borderId="30" xfId="0" applyNumberFormat="1" applyFont="1" applyFill="1" applyBorder="1" applyAlignment="1">
      <alignment horizontal="center" vertical="center" wrapText="1"/>
    </xf>
    <xf numFmtId="3" fontId="30" fillId="2" borderId="9" xfId="0" applyNumberFormat="1" applyFont="1" applyFill="1" applyBorder="1" applyAlignment="1">
      <alignment horizontal="center" vertical="center" wrapText="1"/>
    </xf>
    <xf numFmtId="166" fontId="31" fillId="0" borderId="10" xfId="0" applyNumberFormat="1" applyFont="1" applyFill="1" applyBorder="1" applyAlignment="1">
      <alignment horizontal="center" vertical="center" wrapText="1" readingOrder="1"/>
    </xf>
    <xf numFmtId="164" fontId="31" fillId="2" borderId="2" xfId="0" applyNumberFormat="1" applyFont="1" applyFill="1" applyBorder="1" applyAlignment="1">
      <alignment horizontal="center" vertical="center" wrapText="1"/>
    </xf>
    <xf numFmtId="164" fontId="30" fillId="0" borderId="9" xfId="0" applyNumberFormat="1" applyFont="1" applyBorder="1" applyAlignment="1">
      <alignment horizontal="center" vertical="center" wrapText="1" readingOrder="1"/>
    </xf>
    <xf numFmtId="3" fontId="14" fillId="0" borderId="37" xfId="0" applyNumberFormat="1" applyFont="1" applyBorder="1" applyAlignment="1">
      <alignment horizontal="center"/>
    </xf>
    <xf numFmtId="3" fontId="14" fillId="0" borderId="36" xfId="0" applyNumberFormat="1" applyFont="1" applyBorder="1" applyAlignment="1">
      <alignment horizontal="center"/>
    </xf>
    <xf numFmtId="166" fontId="26" fillId="3" borderId="9" xfId="0" applyNumberFormat="1" applyFont="1" applyFill="1" applyBorder="1" applyAlignment="1">
      <alignment horizontal="center" vertical="center" wrapText="1" readingOrder="1"/>
    </xf>
    <xf numFmtId="164" fontId="26" fillId="3" borderId="1" xfId="0" applyNumberFormat="1" applyFont="1" applyFill="1" applyBorder="1" applyAlignment="1">
      <alignment horizontal="center" vertical="center" wrapText="1"/>
    </xf>
    <xf numFmtId="3" fontId="26" fillId="2" borderId="3" xfId="0" applyNumberFormat="1" applyFont="1" applyFill="1" applyBorder="1" applyAlignment="1">
      <alignment horizontal="center" vertical="center" wrapText="1"/>
    </xf>
    <xf numFmtId="164" fontId="26" fillId="2" borderId="12" xfId="0" applyNumberFormat="1" applyFont="1" applyFill="1" applyBorder="1" applyAlignment="1">
      <alignment horizontal="center" vertical="center" wrapText="1"/>
    </xf>
    <xf numFmtId="49" fontId="0" fillId="0" borderId="43" xfId="0" applyNumberFormat="1" applyBorder="1"/>
    <xf numFmtId="3" fontId="32" fillId="2" borderId="9" xfId="0" applyNumberFormat="1" applyFont="1" applyFill="1" applyBorder="1" applyAlignment="1">
      <alignment horizontal="center" wrapText="1"/>
    </xf>
    <xf numFmtId="164" fontId="32" fillId="2" borderId="1" xfId="0" applyNumberFormat="1" applyFont="1" applyFill="1" applyBorder="1" applyAlignment="1">
      <alignment horizontal="center" vertical="center" wrapText="1"/>
    </xf>
    <xf numFmtId="0" fontId="0" fillId="0" borderId="0" xfId="0" applyAlignment="1">
      <alignment vertical="top" wrapText="1"/>
    </xf>
    <xf numFmtId="3" fontId="32" fillId="0" borderId="9" xfId="0" applyNumberFormat="1" applyFont="1" applyFill="1" applyBorder="1" applyAlignment="1">
      <alignment horizontal="center" vertical="center" wrapText="1"/>
    </xf>
    <xf numFmtId="0" fontId="17" fillId="3" borderId="0" xfId="0" applyFont="1" applyFill="1"/>
    <xf numFmtId="1" fontId="11" fillId="0" borderId="25" xfId="0" applyNumberFormat="1" applyFont="1" applyFill="1" applyBorder="1" applyAlignment="1">
      <alignment horizontal="center" vertical="center" wrapText="1" readingOrder="1"/>
    </xf>
    <xf numFmtId="1" fontId="17" fillId="3" borderId="44" xfId="0" applyNumberFormat="1" applyFont="1" applyFill="1" applyBorder="1" applyAlignment="1">
      <alignment horizontal="center"/>
    </xf>
    <xf numFmtId="1" fontId="17" fillId="3" borderId="37" xfId="0" applyNumberFormat="1" applyFont="1" applyFill="1" applyBorder="1" applyAlignment="1">
      <alignment horizontal="center"/>
    </xf>
    <xf numFmtId="3" fontId="31" fillId="0" borderId="9" xfId="0" applyNumberFormat="1" applyFont="1" applyFill="1" applyBorder="1" applyAlignment="1">
      <alignment horizontal="center" wrapText="1"/>
    </xf>
    <xf numFmtId="164" fontId="31" fillId="0" borderId="1" xfId="0" applyNumberFormat="1" applyFont="1" applyFill="1" applyBorder="1" applyAlignment="1">
      <alignment horizontal="center" wrapText="1"/>
    </xf>
    <xf numFmtId="3" fontId="14" fillId="0" borderId="0" xfId="0" applyNumberFormat="1" applyFont="1" applyAlignment="1">
      <alignment horizontal="center"/>
    </xf>
    <xf numFmtId="3" fontId="17" fillId="0" borderId="10" xfId="0" applyNumberFormat="1" applyFont="1" applyBorder="1" applyAlignment="1">
      <alignment horizontal="center"/>
    </xf>
    <xf numFmtId="3" fontId="26" fillId="2" borderId="14" xfId="0" applyNumberFormat="1" applyFont="1" applyFill="1" applyBorder="1" applyAlignment="1">
      <alignment horizontal="center" vertical="center" wrapText="1"/>
    </xf>
    <xf numFmtId="164" fontId="26" fillId="2" borderId="15" xfId="0" applyNumberFormat="1" applyFont="1" applyFill="1" applyBorder="1" applyAlignment="1">
      <alignment horizontal="center" vertical="center" wrapText="1"/>
    </xf>
    <xf numFmtId="3" fontId="26" fillId="2" borderId="9" xfId="0" applyNumberFormat="1" applyFont="1" applyFill="1" applyBorder="1" applyAlignment="1">
      <alignment horizontal="center" wrapText="1"/>
    </xf>
    <xf numFmtId="164" fontId="26" fillId="2" borderId="1" xfId="0" applyNumberFormat="1" applyFont="1" applyFill="1" applyBorder="1" applyAlignment="1">
      <alignment horizontal="center" wrapText="1"/>
    </xf>
    <xf numFmtId="3" fontId="30" fillId="0" borderId="9" xfId="0" applyNumberFormat="1" applyFont="1" applyFill="1" applyBorder="1" applyAlignment="1">
      <alignment horizontal="center" wrapText="1"/>
    </xf>
    <xf numFmtId="164" fontId="30" fillId="0" borderId="1" xfId="0" applyNumberFormat="1" applyFont="1" applyFill="1" applyBorder="1" applyAlignment="1">
      <alignment horizontal="center" wrapText="1"/>
    </xf>
    <xf numFmtId="3" fontId="26" fillId="3" borderId="9" xfId="0" applyNumberFormat="1" applyFont="1" applyFill="1" applyBorder="1" applyAlignment="1">
      <alignment horizontal="center" wrapText="1"/>
    </xf>
    <xf numFmtId="164" fontId="26" fillId="3" borderId="1" xfId="0" applyNumberFormat="1" applyFont="1" applyFill="1" applyBorder="1" applyAlignment="1">
      <alignment horizontal="center" wrapText="1"/>
    </xf>
    <xf numFmtId="3" fontId="30" fillId="2" borderId="11" xfId="0" applyNumberFormat="1" applyFont="1" applyFill="1" applyBorder="1" applyAlignment="1">
      <alignment horizontal="center" vertical="center" wrapText="1"/>
    </xf>
    <xf numFmtId="3" fontId="26" fillId="3" borderId="9" xfId="0" applyNumberFormat="1" applyFont="1" applyFill="1" applyBorder="1" applyAlignment="1">
      <alignment horizontal="center" vertical="center" wrapText="1"/>
    </xf>
    <xf numFmtId="3" fontId="30" fillId="2" borderId="11" xfId="0" applyNumberFormat="1" applyFont="1" applyFill="1" applyBorder="1" applyAlignment="1">
      <alignment horizontal="center" wrapText="1"/>
    </xf>
    <xf numFmtId="164" fontId="30" fillId="2" borderId="12" xfId="0" applyNumberFormat="1" applyFont="1" applyFill="1" applyBorder="1" applyAlignment="1">
      <alignment horizontal="center" wrapText="1"/>
    </xf>
    <xf numFmtId="49" fontId="4" fillId="0" borderId="42" xfId="0" applyNumberFormat="1" applyFont="1" applyFill="1" applyBorder="1" applyAlignment="1">
      <alignment horizontal="left" vertical="center" wrapText="1"/>
    </xf>
    <xf numFmtId="49" fontId="4" fillId="0" borderId="22" xfId="0" applyNumberFormat="1" applyFont="1" applyFill="1" applyBorder="1" applyAlignment="1">
      <alignment horizontal="left" vertical="center" wrapText="1"/>
    </xf>
    <xf numFmtId="49" fontId="4" fillId="0" borderId="3" xfId="0" applyNumberFormat="1" applyFont="1" applyFill="1" applyBorder="1" applyAlignment="1">
      <alignment horizontal="left" vertical="center" wrapText="1"/>
    </xf>
    <xf numFmtId="0" fontId="1" fillId="3" borderId="17" xfId="0" applyFont="1" applyFill="1" applyBorder="1" applyAlignment="1"/>
    <xf numFmtId="0" fontId="1" fillId="3" borderId="5" xfId="0" applyFont="1" applyFill="1" applyBorder="1" applyAlignment="1"/>
    <xf numFmtId="14" fontId="28" fillId="0" borderId="0" xfId="0" applyNumberFormat="1" applyFont="1" applyAlignment="1">
      <alignment horizontal="left"/>
    </xf>
    <xf numFmtId="0" fontId="29" fillId="0" borderId="0" xfId="0" applyFont="1" applyAlignment="1">
      <alignment horizontal="left"/>
    </xf>
    <xf numFmtId="0" fontId="21" fillId="0" borderId="4" xfId="0" applyFont="1" applyBorder="1" applyAlignment="1">
      <alignment wrapText="1"/>
    </xf>
    <xf numFmtId="0" fontId="21" fillId="0" borderId="9" xfId="0" applyFont="1" applyBorder="1" applyAlignment="1">
      <alignment wrapText="1"/>
    </xf>
    <xf numFmtId="0" fontId="8" fillId="2" borderId="11" xfId="0" applyFont="1" applyFill="1" applyBorder="1" applyAlignment="1">
      <alignment vertical="center" wrapText="1"/>
    </xf>
    <xf numFmtId="0" fontId="9" fillId="2" borderId="11" xfId="0" applyFont="1" applyFill="1" applyBorder="1" applyAlignment="1">
      <alignment wrapText="1"/>
    </xf>
    <xf numFmtId="0" fontId="9" fillId="2" borderId="9" xfId="0" applyFont="1" applyFill="1" applyBorder="1" applyAlignment="1">
      <alignment wrapText="1"/>
    </xf>
    <xf numFmtId="0" fontId="6" fillId="0" borderId="3" xfId="0" applyFont="1" applyBorder="1" applyAlignment="1">
      <alignment horizontal="left" wrapText="1"/>
    </xf>
    <xf numFmtId="0" fontId="0" fillId="0" borderId="23" xfId="0" applyBorder="1" applyAlignment="1">
      <alignment horizontal="left" wrapText="1"/>
    </xf>
    <xf numFmtId="0" fontId="0" fillId="0" borderId="23" xfId="0" applyBorder="1" applyAlignment="1">
      <alignment wrapText="1"/>
    </xf>
    <xf numFmtId="0" fontId="6" fillId="0" borderId="33" xfId="0" applyFont="1" applyBorder="1" applyAlignment="1">
      <alignment horizontal="right" vertical="center" wrapText="1"/>
    </xf>
    <xf numFmtId="0" fontId="6" fillId="0" borderId="38" xfId="0" applyFont="1" applyBorder="1" applyAlignment="1">
      <alignment horizontal="right" vertical="center" wrapText="1"/>
    </xf>
    <xf numFmtId="0" fontId="21" fillId="0" borderId="13" xfId="0" applyFont="1" applyBorder="1" applyAlignment="1">
      <alignment wrapText="1"/>
    </xf>
    <xf numFmtId="0" fontId="21" fillId="0" borderId="10" xfId="0" applyFont="1" applyBorder="1" applyAlignment="1">
      <alignment wrapText="1"/>
    </xf>
    <xf numFmtId="49" fontId="4" fillId="0" borderId="41" xfId="0" applyNumberFormat="1" applyFont="1" applyBorder="1" applyAlignment="1">
      <alignment wrapText="1"/>
    </xf>
    <xf numFmtId="49" fontId="4" fillId="0" borderId="22" xfId="0" applyNumberFormat="1" applyFont="1" applyBorder="1" applyAlignment="1">
      <alignment wrapText="1"/>
    </xf>
    <xf numFmtId="49" fontId="4" fillId="0" borderId="3" xfId="0" applyNumberFormat="1" applyFont="1" applyBorder="1" applyAlignment="1">
      <alignment wrapText="1"/>
    </xf>
    <xf numFmtId="0" fontId="4" fillId="0" borderId="41" xfId="0" applyFont="1" applyBorder="1" applyAlignment="1">
      <alignment vertical="center" wrapText="1"/>
    </xf>
    <xf numFmtId="0" fontId="4" fillId="0" borderId="22" xfId="0" applyFont="1" applyBorder="1" applyAlignment="1">
      <alignment vertical="center" wrapText="1"/>
    </xf>
    <xf numFmtId="0" fontId="4" fillId="0" borderId="14" xfId="0" applyFont="1" applyBorder="1" applyAlignment="1">
      <alignment vertical="center" wrapText="1"/>
    </xf>
    <xf numFmtId="0" fontId="4" fillId="0" borderId="33" xfId="0" applyFont="1" applyFill="1" applyBorder="1" applyAlignment="1">
      <alignment vertical="center" wrapText="1"/>
    </xf>
    <xf numFmtId="0" fontId="4" fillId="0" borderId="38" xfId="0" applyFont="1" applyFill="1" applyBorder="1" applyAlignment="1">
      <alignment vertical="center" wrapText="1"/>
    </xf>
    <xf numFmtId="0" fontId="21" fillId="0" borderId="4" xfId="0" applyFont="1" applyBorder="1" applyAlignment="1"/>
    <xf numFmtId="0" fontId="21" fillId="0" borderId="9" xfId="0" applyFont="1" applyBorder="1" applyAlignment="1"/>
    <xf numFmtId="0" fontId="21" fillId="0" borderId="16" xfId="0" applyFont="1" applyBorder="1" applyAlignment="1"/>
    <xf numFmtId="0" fontId="21" fillId="0" borderId="11" xfId="0" applyFont="1" applyBorder="1" applyAlignment="1"/>
    <xf numFmtId="0" fontId="4" fillId="0" borderId="45" xfId="0" applyFont="1" applyBorder="1" applyAlignment="1">
      <alignment vertical="top" wrapText="1"/>
    </xf>
    <xf numFmtId="0" fontId="4" fillId="0" borderId="0" xfId="0" applyFont="1" applyAlignment="1">
      <alignment vertical="top" wrapText="1"/>
    </xf>
    <xf numFmtId="0" fontId="5" fillId="0" borderId="0" xfId="0" applyFont="1" applyFill="1" applyAlignment="1">
      <alignment horizontal="center"/>
    </xf>
    <xf numFmtId="0" fontId="0" fillId="0" borderId="0" xfId="0" applyAlignment="1">
      <alignment horizontal="center"/>
    </xf>
    <xf numFmtId="165" fontId="5" fillId="0" borderId="0" xfId="0" applyNumberFormat="1" applyFont="1" applyFill="1" applyAlignment="1"/>
    <xf numFmtId="0" fontId="7" fillId="0" borderId="0" xfId="0" applyFont="1" applyFill="1" applyAlignment="1"/>
    <xf numFmtId="3" fontId="5" fillId="0" borderId="0" xfId="0" applyNumberFormat="1" applyFont="1" applyFill="1" applyAlignment="1"/>
    <xf numFmtId="0" fontId="4" fillId="0" borderId="0" xfId="0" applyFont="1" applyBorder="1" applyAlignment="1">
      <alignment wrapText="1"/>
    </xf>
    <xf numFmtId="0" fontId="4" fillId="0" borderId="0" xfId="0" applyFont="1" applyBorder="1" applyAlignment="1"/>
    <xf numFmtId="0" fontId="2" fillId="0" borderId="0" xfId="0" applyFont="1" applyAlignment="1"/>
    <xf numFmtId="0" fontId="27" fillId="0" borderId="0" xfId="0" applyFont="1" applyFill="1" applyBorder="1" applyAlignment="1">
      <alignment vertical="center" wrapText="1"/>
    </xf>
    <xf numFmtId="0" fontId="2" fillId="0" borderId="0" xfId="0" applyFont="1" applyFill="1" applyBorder="1" applyAlignment="1">
      <alignment wrapText="1"/>
    </xf>
  </cellXfs>
  <cellStyles count="3">
    <cellStyle name="Normal" xfId="0" builtinId="0"/>
    <cellStyle name="Normal 2" xfId="1"/>
    <cellStyle name="Normal 4"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tabSelected="1" view="pageBreakPreview" zoomScaleNormal="100" zoomScaleSheetLayoutView="100" workbookViewId="0">
      <selection activeCell="K41" sqref="K41"/>
    </sheetView>
  </sheetViews>
  <sheetFormatPr defaultRowHeight="12.75" x14ac:dyDescent="0.2"/>
  <cols>
    <col min="1" max="1" width="22.7109375" customWidth="1"/>
    <col min="2" max="2" width="10.28515625" style="7" customWidth="1"/>
    <col min="3" max="3" width="10.42578125" style="7" customWidth="1"/>
    <col min="4" max="4" width="8.5703125" style="8" customWidth="1"/>
    <col min="5" max="5" width="9.42578125" style="8" customWidth="1"/>
    <col min="6" max="6" width="0.85546875" style="16" customWidth="1"/>
    <col min="7" max="7" width="22.5703125" customWidth="1"/>
    <col min="8" max="8" width="9.85546875" style="10" customWidth="1"/>
    <col min="9" max="9" width="10.7109375" style="10" customWidth="1"/>
    <col min="10" max="10" width="7.7109375" style="8" customWidth="1"/>
    <col min="11" max="11" width="8.5703125" style="8" customWidth="1"/>
    <col min="12" max="12" width="34.85546875" style="4" customWidth="1"/>
    <col min="13" max="13" width="3.28515625" customWidth="1"/>
  </cols>
  <sheetData>
    <row r="1" spans="1:12" s="2" customFormat="1" ht="18" x14ac:dyDescent="0.25">
      <c r="A1" s="2" t="s">
        <v>52</v>
      </c>
      <c r="B1" s="203" t="s">
        <v>33</v>
      </c>
      <c r="C1" s="204"/>
      <c r="D1" s="204"/>
      <c r="E1" s="6"/>
      <c r="F1" s="14"/>
      <c r="G1" s="175">
        <v>43311</v>
      </c>
      <c r="H1" s="176"/>
      <c r="I1" s="176"/>
      <c r="J1" s="176"/>
      <c r="K1" s="176"/>
      <c r="L1" s="176"/>
    </row>
    <row r="2" spans="1:12" s="3" customFormat="1" ht="16.5" customHeight="1" thickBot="1" x14ac:dyDescent="0.3">
      <c r="A2" s="205" t="s">
        <v>4</v>
      </c>
      <c r="B2" s="206"/>
      <c r="C2" s="206"/>
      <c r="D2" s="63"/>
      <c r="E2" s="63"/>
      <c r="F2" s="15"/>
      <c r="G2" s="207" t="s">
        <v>5</v>
      </c>
      <c r="H2" s="206"/>
      <c r="I2" s="206"/>
      <c r="J2" s="206"/>
      <c r="K2" s="74"/>
      <c r="L2" s="75"/>
    </row>
    <row r="3" spans="1:12" s="1" customFormat="1" ht="15.75" thickBot="1" x14ac:dyDescent="0.3">
      <c r="A3" s="57" t="s">
        <v>2</v>
      </c>
      <c r="B3" s="58" t="s">
        <v>73</v>
      </c>
      <c r="C3" s="58" t="s">
        <v>74</v>
      </c>
      <c r="D3" s="62" t="s">
        <v>0</v>
      </c>
      <c r="E3" s="60" t="s">
        <v>1</v>
      </c>
      <c r="F3" s="50"/>
      <c r="G3" s="57" t="s">
        <v>2</v>
      </c>
      <c r="H3" s="58" t="s">
        <v>73</v>
      </c>
      <c r="I3" s="58" t="s">
        <v>74</v>
      </c>
      <c r="J3" s="59" t="s">
        <v>0</v>
      </c>
      <c r="K3" s="60" t="s">
        <v>1</v>
      </c>
      <c r="L3" s="22" t="s">
        <v>37</v>
      </c>
    </row>
    <row r="4" spans="1:12" ht="15" x14ac:dyDescent="0.25">
      <c r="A4" s="61" t="s">
        <v>20</v>
      </c>
      <c r="B4" s="64">
        <v>11093</v>
      </c>
      <c r="C4" s="64">
        <v>10699</v>
      </c>
      <c r="D4" s="166">
        <f t="shared" ref="D4:D23" si="0">C4-B4</f>
        <v>-394</v>
      </c>
      <c r="E4" s="82">
        <f t="shared" ref="E4:E21" si="1">D4/B4</f>
        <v>-3.5517894167493014E-2</v>
      </c>
      <c r="F4" s="23"/>
      <c r="G4" s="56" t="s">
        <v>20</v>
      </c>
      <c r="H4" s="55">
        <v>631</v>
      </c>
      <c r="I4" s="55">
        <v>623</v>
      </c>
      <c r="J4" s="168">
        <f>I4-H4</f>
        <v>-8</v>
      </c>
      <c r="K4" s="169">
        <f>J4/H4</f>
        <v>-1.2678288431061807E-2</v>
      </c>
      <c r="L4" s="123" t="s">
        <v>75</v>
      </c>
    </row>
    <row r="5" spans="1:12" ht="15" x14ac:dyDescent="0.25">
      <c r="A5" s="24" t="s">
        <v>21</v>
      </c>
      <c r="B5" s="64">
        <v>8863</v>
      </c>
      <c r="C5" s="64">
        <v>8647</v>
      </c>
      <c r="D5" s="135">
        <f t="shared" si="0"/>
        <v>-216</v>
      </c>
      <c r="E5" s="83">
        <f t="shared" si="1"/>
        <v>-2.4370980480649892E-2</v>
      </c>
      <c r="F5" s="23"/>
      <c r="G5" s="18" t="s">
        <v>21</v>
      </c>
      <c r="H5" s="55">
        <v>893</v>
      </c>
      <c r="I5" s="55">
        <v>874</v>
      </c>
      <c r="J5" s="76">
        <f t="shared" ref="J5:J27" si="2">I5-H5</f>
        <v>-19</v>
      </c>
      <c r="K5" s="79">
        <f t="shared" ref="K5:K27" si="3">J5/H5</f>
        <v>-2.1276595744680851E-2</v>
      </c>
      <c r="L5" s="123" t="s">
        <v>76</v>
      </c>
    </row>
    <row r="6" spans="1:12" ht="15" x14ac:dyDescent="0.25">
      <c r="A6" s="24" t="s">
        <v>25</v>
      </c>
      <c r="B6" s="64">
        <v>29655</v>
      </c>
      <c r="C6" s="64">
        <v>28806</v>
      </c>
      <c r="D6" s="135">
        <f t="shared" si="0"/>
        <v>-849</v>
      </c>
      <c r="E6" s="83">
        <f t="shared" si="1"/>
        <v>-2.8629236216489631E-2</v>
      </c>
      <c r="F6" s="23"/>
      <c r="G6" s="18" t="s">
        <v>25</v>
      </c>
      <c r="H6" s="55">
        <v>2758</v>
      </c>
      <c r="I6" s="55">
        <v>2762</v>
      </c>
      <c r="J6" s="77">
        <f t="shared" si="2"/>
        <v>4</v>
      </c>
      <c r="K6" s="80">
        <f t="shared" si="3"/>
        <v>1.4503263234227702E-3</v>
      </c>
      <c r="L6" s="124" t="s">
        <v>77</v>
      </c>
    </row>
    <row r="7" spans="1:12" ht="15.75" customHeight="1" x14ac:dyDescent="0.25">
      <c r="A7" s="24" t="s">
        <v>50</v>
      </c>
      <c r="B7" s="64">
        <f>6671+16562</f>
        <v>23233</v>
      </c>
      <c r="C7" s="64">
        <f>17781+145+5072</f>
        <v>22998</v>
      </c>
      <c r="D7" s="135">
        <f t="shared" si="0"/>
        <v>-235</v>
      </c>
      <c r="E7" s="83">
        <f t="shared" si="1"/>
        <v>-1.0114922739207163E-2</v>
      </c>
      <c r="F7" s="23"/>
      <c r="G7" s="24" t="s">
        <v>50</v>
      </c>
      <c r="H7" s="55">
        <f>666+932</f>
        <v>1598</v>
      </c>
      <c r="I7" s="55">
        <f>1372+156+48</f>
        <v>1576</v>
      </c>
      <c r="J7" s="162">
        <f t="shared" si="2"/>
        <v>-22</v>
      </c>
      <c r="K7" s="163">
        <f t="shared" si="3"/>
        <v>-1.3767209011264081E-2</v>
      </c>
      <c r="L7" s="124" t="s">
        <v>92</v>
      </c>
    </row>
    <row r="8" spans="1:12" ht="15" x14ac:dyDescent="0.25">
      <c r="A8" s="24" t="s">
        <v>36</v>
      </c>
      <c r="B8" s="64">
        <v>9273</v>
      </c>
      <c r="C8" s="64">
        <v>9440</v>
      </c>
      <c r="D8" s="78">
        <f t="shared" si="0"/>
        <v>167</v>
      </c>
      <c r="E8" s="81">
        <f t="shared" si="1"/>
        <v>1.8009274237032243E-2</v>
      </c>
      <c r="F8" s="23"/>
      <c r="G8" s="18" t="s">
        <v>36</v>
      </c>
      <c r="H8" s="55">
        <v>658</v>
      </c>
      <c r="I8" s="55">
        <v>664</v>
      </c>
      <c r="J8" s="77">
        <f t="shared" si="2"/>
        <v>6</v>
      </c>
      <c r="K8" s="80">
        <f t="shared" si="3"/>
        <v>9.11854103343465E-3</v>
      </c>
      <c r="L8" s="124" t="s">
        <v>78</v>
      </c>
    </row>
    <row r="9" spans="1:12" ht="15" x14ac:dyDescent="0.25">
      <c r="A9" s="24" t="s">
        <v>48</v>
      </c>
      <c r="B9" s="64">
        <v>12316</v>
      </c>
      <c r="C9" s="64">
        <v>12237</v>
      </c>
      <c r="D9" s="135">
        <f t="shared" si="0"/>
        <v>-79</v>
      </c>
      <c r="E9" s="83">
        <f t="shared" si="1"/>
        <v>-6.4144202663202338E-3</v>
      </c>
      <c r="F9" s="23"/>
      <c r="G9" s="24" t="s">
        <v>48</v>
      </c>
      <c r="H9" s="55">
        <v>1138</v>
      </c>
      <c r="I9" s="55">
        <v>1216</v>
      </c>
      <c r="J9" s="77">
        <f t="shared" si="2"/>
        <v>78</v>
      </c>
      <c r="K9" s="80">
        <f t="shared" si="3"/>
        <v>6.8541300527240778E-2</v>
      </c>
      <c r="L9" s="124" t="s">
        <v>79</v>
      </c>
    </row>
    <row r="10" spans="1:12" ht="15" x14ac:dyDescent="0.25">
      <c r="A10" s="24" t="s">
        <v>43</v>
      </c>
      <c r="B10" s="64">
        <v>24186</v>
      </c>
      <c r="C10" s="64">
        <v>22240</v>
      </c>
      <c r="D10" s="135">
        <f t="shared" si="0"/>
        <v>-1946</v>
      </c>
      <c r="E10" s="83">
        <f t="shared" si="1"/>
        <v>-8.0459770114942528E-2</v>
      </c>
      <c r="F10" s="23"/>
      <c r="G10" s="18" t="s">
        <v>43</v>
      </c>
      <c r="H10" s="55">
        <v>1472</v>
      </c>
      <c r="I10" s="55">
        <v>1311</v>
      </c>
      <c r="J10" s="76">
        <f t="shared" si="2"/>
        <v>-161</v>
      </c>
      <c r="K10" s="79">
        <f t="shared" si="3"/>
        <v>-0.109375</v>
      </c>
      <c r="L10" s="124" t="s">
        <v>80</v>
      </c>
    </row>
    <row r="11" spans="1:12" ht="14.25" customHeight="1" x14ac:dyDescent="0.25">
      <c r="A11" s="24" t="s">
        <v>34</v>
      </c>
      <c r="B11" s="64">
        <v>10934</v>
      </c>
      <c r="C11" s="64">
        <v>11072</v>
      </c>
      <c r="D11" s="78">
        <f t="shared" si="0"/>
        <v>138</v>
      </c>
      <c r="E11" s="81">
        <f t="shared" si="1"/>
        <v>1.2621181635266142E-2</v>
      </c>
      <c r="F11" s="23"/>
      <c r="G11" s="18" t="s">
        <v>34</v>
      </c>
      <c r="H11" s="55">
        <v>845</v>
      </c>
      <c r="I11" s="55">
        <v>833</v>
      </c>
      <c r="J11" s="76">
        <f t="shared" si="2"/>
        <v>-12</v>
      </c>
      <c r="K11" s="79">
        <f t="shared" si="3"/>
        <v>-1.4201183431952662E-2</v>
      </c>
      <c r="L11" s="124" t="s">
        <v>81</v>
      </c>
    </row>
    <row r="12" spans="1:12" ht="15" x14ac:dyDescent="0.25">
      <c r="A12" s="24" t="s">
        <v>49</v>
      </c>
      <c r="B12" s="64">
        <v>47349</v>
      </c>
      <c r="C12" s="64">
        <v>44100</v>
      </c>
      <c r="D12" s="135">
        <f t="shared" si="0"/>
        <v>-3249</v>
      </c>
      <c r="E12" s="83">
        <f t="shared" si="1"/>
        <v>-6.8618133434708226E-2</v>
      </c>
      <c r="F12" s="23"/>
      <c r="G12" s="18" t="s">
        <v>49</v>
      </c>
      <c r="H12" s="55">
        <f>1776+28+3+4</f>
        <v>1811</v>
      </c>
      <c r="I12" s="55">
        <f>1604+32+4+3</f>
        <v>1643</v>
      </c>
      <c r="J12" s="162">
        <f t="shared" si="2"/>
        <v>-168</v>
      </c>
      <c r="K12" s="163">
        <f t="shared" si="3"/>
        <v>-9.2766427388183317E-2</v>
      </c>
      <c r="L12" s="124" t="s">
        <v>90</v>
      </c>
    </row>
    <row r="13" spans="1:12" ht="15" customHeight="1" x14ac:dyDescent="0.25">
      <c r="A13" s="24" t="s">
        <v>39</v>
      </c>
      <c r="B13" s="64">
        <v>30201</v>
      </c>
      <c r="C13" s="64">
        <v>30527</v>
      </c>
      <c r="D13" s="78">
        <f t="shared" si="0"/>
        <v>326</v>
      </c>
      <c r="E13" s="81">
        <f t="shared" si="1"/>
        <v>1.0794344558127214E-2</v>
      </c>
      <c r="F13" s="23"/>
      <c r="G13" s="18" t="s">
        <v>39</v>
      </c>
      <c r="H13" s="55">
        <f>1784+2+8+16+2+1</f>
        <v>1813</v>
      </c>
      <c r="I13" s="55">
        <f>1812+2+13+18</f>
        <v>1845</v>
      </c>
      <c r="J13" s="154">
        <f t="shared" si="2"/>
        <v>32</v>
      </c>
      <c r="K13" s="155">
        <f t="shared" si="3"/>
        <v>1.765030336458908E-2</v>
      </c>
      <c r="L13" s="125" t="s">
        <v>89</v>
      </c>
    </row>
    <row r="14" spans="1:12" ht="14.25" customHeight="1" x14ac:dyDescent="0.25">
      <c r="A14" s="24" t="s">
        <v>22</v>
      </c>
      <c r="B14" s="64">
        <v>10846</v>
      </c>
      <c r="C14" s="64">
        <v>11868</v>
      </c>
      <c r="D14" s="78">
        <f t="shared" si="0"/>
        <v>1022</v>
      </c>
      <c r="E14" s="81">
        <f t="shared" si="1"/>
        <v>9.4228286926055685E-2</v>
      </c>
      <c r="F14" s="23"/>
      <c r="G14" s="18" t="s">
        <v>22</v>
      </c>
      <c r="H14" s="55">
        <v>1086</v>
      </c>
      <c r="I14" s="55">
        <v>1180</v>
      </c>
      <c r="J14" s="77">
        <f t="shared" si="2"/>
        <v>94</v>
      </c>
      <c r="K14" s="80">
        <f t="shared" si="3"/>
        <v>8.6556169429097607E-2</v>
      </c>
      <c r="L14" s="125" t="s">
        <v>82</v>
      </c>
    </row>
    <row r="15" spans="1:12" ht="15" x14ac:dyDescent="0.25">
      <c r="A15" s="24" t="s">
        <v>41</v>
      </c>
      <c r="B15" s="64">
        <v>1234</v>
      </c>
      <c r="C15" s="64">
        <v>1071</v>
      </c>
      <c r="D15" s="135">
        <f t="shared" si="0"/>
        <v>-163</v>
      </c>
      <c r="E15" s="83">
        <f t="shared" si="1"/>
        <v>-0.13209076175040518</v>
      </c>
      <c r="F15" s="23"/>
      <c r="G15" s="25" t="s">
        <v>41</v>
      </c>
      <c r="H15" s="55">
        <v>176</v>
      </c>
      <c r="I15" s="55">
        <v>187</v>
      </c>
      <c r="J15" s="77">
        <f t="shared" si="2"/>
        <v>11</v>
      </c>
      <c r="K15" s="80">
        <f t="shared" si="3"/>
        <v>6.25E-2</v>
      </c>
      <c r="L15" s="124" t="s">
        <v>83</v>
      </c>
    </row>
    <row r="16" spans="1:12" ht="16.5" customHeight="1" x14ac:dyDescent="0.25">
      <c r="A16" s="24" t="s">
        <v>3</v>
      </c>
      <c r="B16" s="64">
        <v>9163</v>
      </c>
      <c r="C16" s="64">
        <v>9164</v>
      </c>
      <c r="D16" s="78">
        <f t="shared" si="0"/>
        <v>1</v>
      </c>
      <c r="E16" s="81">
        <f t="shared" si="1"/>
        <v>1.0913456291607552E-4</v>
      </c>
      <c r="F16" s="23"/>
      <c r="G16" s="18" t="s">
        <v>3</v>
      </c>
      <c r="H16" s="55">
        <v>923</v>
      </c>
      <c r="I16" s="55">
        <v>881</v>
      </c>
      <c r="J16" s="76">
        <f t="shared" si="2"/>
        <v>-42</v>
      </c>
      <c r="K16" s="79">
        <f t="shared" si="3"/>
        <v>-4.5503791982665222E-2</v>
      </c>
      <c r="L16" s="124" t="s">
        <v>84</v>
      </c>
    </row>
    <row r="17" spans="1:12" ht="15" x14ac:dyDescent="0.25">
      <c r="A17" s="18" t="s">
        <v>38</v>
      </c>
      <c r="B17" s="64">
        <v>5983</v>
      </c>
      <c r="C17" s="64">
        <v>6597</v>
      </c>
      <c r="D17" s="78">
        <f t="shared" si="0"/>
        <v>614</v>
      </c>
      <c r="E17" s="81">
        <f t="shared" si="1"/>
        <v>0.10262410162126023</v>
      </c>
      <c r="F17" s="23"/>
      <c r="G17" s="18" t="s">
        <v>38</v>
      </c>
      <c r="H17" s="55">
        <v>413</v>
      </c>
      <c r="I17" s="55">
        <v>524</v>
      </c>
      <c r="J17" s="77">
        <f t="shared" si="2"/>
        <v>111</v>
      </c>
      <c r="K17" s="80">
        <f t="shared" si="3"/>
        <v>0.26876513317191281</v>
      </c>
      <c r="L17" s="124" t="s">
        <v>85</v>
      </c>
    </row>
    <row r="18" spans="1:12" ht="15" x14ac:dyDescent="0.25">
      <c r="A18" s="24" t="s">
        <v>23</v>
      </c>
      <c r="B18" s="64">
        <v>68455</v>
      </c>
      <c r="C18" s="64">
        <v>69672</v>
      </c>
      <c r="D18" s="78">
        <f t="shared" si="0"/>
        <v>1217</v>
      </c>
      <c r="E18" s="81">
        <f t="shared" si="1"/>
        <v>1.7778102403038492E-2</v>
      </c>
      <c r="F18" s="23"/>
      <c r="G18" s="18" t="s">
        <v>23</v>
      </c>
      <c r="H18" s="55">
        <v>2642</v>
      </c>
      <c r="I18" s="55">
        <v>2704</v>
      </c>
      <c r="J18" s="77">
        <f t="shared" si="2"/>
        <v>62</v>
      </c>
      <c r="K18" s="80">
        <f t="shared" si="3"/>
        <v>2.3467070401211203E-2</v>
      </c>
      <c r="L18" s="124" t="s">
        <v>86</v>
      </c>
    </row>
    <row r="19" spans="1:12" ht="15.75" customHeight="1" x14ac:dyDescent="0.25">
      <c r="A19" s="24" t="s">
        <v>42</v>
      </c>
      <c r="B19" s="64">
        <v>7794</v>
      </c>
      <c r="C19" s="64">
        <v>8767</v>
      </c>
      <c r="D19" s="78">
        <f t="shared" si="0"/>
        <v>973</v>
      </c>
      <c r="E19" s="81">
        <f t="shared" si="1"/>
        <v>0.12483962022068258</v>
      </c>
      <c r="F19" s="23"/>
      <c r="G19" s="18" t="s">
        <v>42</v>
      </c>
      <c r="H19" s="55">
        <v>762</v>
      </c>
      <c r="I19" s="55">
        <v>854</v>
      </c>
      <c r="J19" s="77">
        <f t="shared" si="2"/>
        <v>92</v>
      </c>
      <c r="K19" s="80">
        <f t="shared" si="3"/>
        <v>0.12073490813648294</v>
      </c>
      <c r="L19" s="124" t="s">
        <v>87</v>
      </c>
    </row>
    <row r="20" spans="1:12" ht="15" x14ac:dyDescent="0.25">
      <c r="A20" s="24" t="s">
        <v>45</v>
      </c>
      <c r="B20" s="64">
        <v>3</v>
      </c>
      <c r="C20" s="64">
        <v>1</v>
      </c>
      <c r="D20" s="135">
        <f t="shared" si="0"/>
        <v>-2</v>
      </c>
      <c r="E20" s="83">
        <f t="shared" si="1"/>
        <v>-0.66666666666666663</v>
      </c>
      <c r="F20" s="23"/>
      <c r="G20" s="18" t="s">
        <v>93</v>
      </c>
      <c r="H20" s="55">
        <v>125</v>
      </c>
      <c r="I20" s="55">
        <v>119</v>
      </c>
      <c r="J20" s="162">
        <f t="shared" si="2"/>
        <v>-6</v>
      </c>
      <c r="K20" s="163">
        <f t="shared" si="3"/>
        <v>-4.8000000000000001E-2</v>
      </c>
      <c r="L20" s="124" t="s">
        <v>88</v>
      </c>
    </row>
    <row r="21" spans="1:12" ht="15" customHeight="1" x14ac:dyDescent="0.25">
      <c r="A21" s="24" t="s">
        <v>7</v>
      </c>
      <c r="B21" s="64">
        <v>32</v>
      </c>
      <c r="C21" s="64">
        <v>53</v>
      </c>
      <c r="D21" s="78">
        <f>C21-B21</f>
        <v>21</v>
      </c>
      <c r="E21" s="81">
        <f t="shared" si="1"/>
        <v>0.65625</v>
      </c>
      <c r="F21" s="23"/>
      <c r="G21" s="18" t="s">
        <v>24</v>
      </c>
      <c r="H21" s="55">
        <v>5068</v>
      </c>
      <c r="I21" s="55">
        <v>4646</v>
      </c>
      <c r="J21" s="135">
        <f t="shared" si="2"/>
        <v>-422</v>
      </c>
      <c r="K21" s="83">
        <f t="shared" si="3"/>
        <v>-8.3267561168113652E-2</v>
      </c>
      <c r="L21" s="126" t="s">
        <v>91</v>
      </c>
    </row>
    <row r="22" spans="1:12" ht="15" customHeight="1" x14ac:dyDescent="0.25">
      <c r="A22" s="38" t="s">
        <v>24</v>
      </c>
      <c r="B22" s="64">
        <v>4856</v>
      </c>
      <c r="C22" s="64">
        <v>4603</v>
      </c>
      <c r="D22" s="135">
        <f>C22-B22</f>
        <v>-253</v>
      </c>
      <c r="E22" s="83">
        <f t="shared" ref="E22" si="4">D22/B22</f>
        <v>-5.2100494233937394E-2</v>
      </c>
      <c r="F22" s="109"/>
      <c r="G22" s="132"/>
      <c r="H22" s="55"/>
      <c r="I22" s="55"/>
      <c r="J22" s="76"/>
      <c r="K22" s="79"/>
      <c r="L22" s="127"/>
    </row>
    <row r="23" spans="1:12" ht="15" customHeight="1" x14ac:dyDescent="0.25">
      <c r="A23" s="38" t="s">
        <v>69</v>
      </c>
      <c r="B23" s="128">
        <v>15</v>
      </c>
      <c r="C23" s="129">
        <v>185</v>
      </c>
      <c r="D23" s="78">
        <f t="shared" si="0"/>
        <v>170</v>
      </c>
      <c r="E23" s="81" t="s">
        <v>47</v>
      </c>
      <c r="F23" s="109"/>
      <c r="H23" s="55"/>
      <c r="I23" s="55"/>
      <c r="J23" s="76"/>
      <c r="K23" s="79"/>
      <c r="L23" s="127"/>
    </row>
    <row r="24" spans="1:12" ht="17.25" customHeight="1" x14ac:dyDescent="0.25">
      <c r="A24" s="39" t="s">
        <v>32</v>
      </c>
      <c r="B24" s="65">
        <f>SUM(B4:B23)</f>
        <v>315484</v>
      </c>
      <c r="C24" s="65">
        <f>SUM(C4:C23)</f>
        <v>312747</v>
      </c>
      <c r="D24" s="167">
        <f>C24-B24</f>
        <v>-2737</v>
      </c>
      <c r="E24" s="142">
        <f>D24/B24</f>
        <v>-8.6755588239023212E-3</v>
      </c>
      <c r="F24" s="131"/>
      <c r="G24" s="130" t="s">
        <v>94</v>
      </c>
      <c r="H24" s="54">
        <f>SUM(H4:H22)</f>
        <v>24812</v>
      </c>
      <c r="I24" s="54">
        <f>SUM(I4:I22)</f>
        <v>24442</v>
      </c>
      <c r="J24" s="164">
        <f>I24-H24</f>
        <v>-370</v>
      </c>
      <c r="K24" s="165">
        <f>J24/H24</f>
        <v>-1.491213928744156E-2</v>
      </c>
      <c r="L24" s="73"/>
    </row>
    <row r="25" spans="1:12" ht="14.25" customHeight="1" x14ac:dyDescent="0.25">
      <c r="A25" s="36" t="s">
        <v>15</v>
      </c>
      <c r="B25" s="119">
        <v>15422</v>
      </c>
      <c r="C25" s="120">
        <v>15062</v>
      </c>
      <c r="D25" s="121">
        <f t="shared" ref="D25" si="5">C25-B25</f>
        <v>-360</v>
      </c>
      <c r="E25" s="122">
        <f t="shared" ref="E25" si="6">D25/B25</f>
        <v>-2.3343275839709507E-2</v>
      </c>
      <c r="F25" s="26"/>
      <c r="G25" s="36" t="s">
        <v>15</v>
      </c>
      <c r="H25" s="67">
        <v>1290</v>
      </c>
      <c r="I25" s="67">
        <v>1243</v>
      </c>
      <c r="J25" s="160">
        <f>I25-H25</f>
        <v>-47</v>
      </c>
      <c r="K25" s="161">
        <f>J25/H25</f>
        <v>-3.6434108527131782E-2</v>
      </c>
      <c r="L25" s="21"/>
    </row>
    <row r="26" spans="1:12" ht="15" x14ac:dyDescent="0.25">
      <c r="A26" s="110" t="s">
        <v>53</v>
      </c>
      <c r="B26" s="49">
        <v>0</v>
      </c>
      <c r="C26" s="49">
        <v>5212</v>
      </c>
      <c r="D26" s="149">
        <f t="shared" ref="D26:D27" si="7">C26-B26</f>
        <v>5212</v>
      </c>
      <c r="E26" s="147" t="s">
        <v>47</v>
      </c>
      <c r="F26" s="109"/>
      <c r="G26" s="110" t="s">
        <v>53</v>
      </c>
      <c r="H26" s="139">
        <v>0</v>
      </c>
      <c r="I26" s="140">
        <v>369</v>
      </c>
      <c r="J26" s="146">
        <f>I26-H26</f>
        <v>369</v>
      </c>
      <c r="K26" s="147" t="s">
        <v>47</v>
      </c>
      <c r="L26" s="35"/>
    </row>
    <row r="27" spans="1:12" ht="18" customHeight="1" thickBot="1" x14ac:dyDescent="0.3">
      <c r="A27" s="105" t="s">
        <v>46</v>
      </c>
      <c r="B27" s="106">
        <f>SUM(B24:B26)</f>
        <v>330906</v>
      </c>
      <c r="C27" s="106">
        <f>SUM(C24:C26)</f>
        <v>333021</v>
      </c>
      <c r="D27" s="133">
        <f t="shared" si="7"/>
        <v>2115</v>
      </c>
      <c r="E27" s="134">
        <f t="shared" ref="E27" si="8">D27/B27</f>
        <v>6.3915432177113745E-3</v>
      </c>
      <c r="F27" s="27"/>
      <c r="G27" s="37" t="s">
        <v>46</v>
      </c>
      <c r="H27" s="66">
        <f>SUM(H24:H26)</f>
        <v>26102</v>
      </c>
      <c r="I27" s="66">
        <f>SUM(I24:I26)</f>
        <v>26054</v>
      </c>
      <c r="J27" s="90">
        <f t="shared" si="2"/>
        <v>-48</v>
      </c>
      <c r="K27" s="91">
        <f t="shared" si="3"/>
        <v>-1.8389395448624626E-3</v>
      </c>
      <c r="L27" s="189" t="s">
        <v>51</v>
      </c>
    </row>
    <row r="28" spans="1:12" ht="14.25" customHeight="1" thickTop="1" x14ac:dyDescent="0.2">
      <c r="A28" s="211"/>
      <c r="B28" s="212"/>
      <c r="C28" s="212"/>
      <c r="D28" s="212"/>
      <c r="E28" s="212"/>
      <c r="F28" s="28"/>
      <c r="G28" s="179"/>
      <c r="H28" s="180"/>
      <c r="I28" s="180"/>
      <c r="J28" s="180"/>
      <c r="K28" s="180"/>
      <c r="L28" s="190"/>
    </row>
    <row r="29" spans="1:12" s="13" customFormat="1" ht="13.5" customHeight="1" x14ac:dyDescent="0.2">
      <c r="A29" s="208" t="s">
        <v>10</v>
      </c>
      <c r="B29" s="209"/>
      <c r="C29" s="209"/>
      <c r="D29" s="209"/>
      <c r="E29" s="209"/>
      <c r="F29" s="17"/>
      <c r="G29" s="181"/>
      <c r="H29" s="181"/>
      <c r="I29" s="181"/>
      <c r="J29" s="181"/>
      <c r="K29" s="181"/>
      <c r="L29" s="191"/>
    </row>
    <row r="30" spans="1:12" ht="10.5" customHeight="1" thickBot="1" x14ac:dyDescent="0.25">
      <c r="A30" s="208"/>
      <c r="B30" s="210"/>
      <c r="C30" s="210"/>
      <c r="D30" s="210"/>
      <c r="E30" s="210"/>
      <c r="F30" s="17"/>
      <c r="G30" s="181"/>
      <c r="H30" s="181"/>
      <c r="I30" s="181"/>
      <c r="J30" s="181"/>
      <c r="K30" s="181"/>
      <c r="L30" s="192" t="s">
        <v>54</v>
      </c>
    </row>
    <row r="31" spans="1:12" s="13" customFormat="1" ht="13.5" customHeight="1" thickBot="1" x14ac:dyDescent="0.25">
      <c r="A31" s="85" t="s">
        <v>67</v>
      </c>
      <c r="B31" s="19">
        <v>2017</v>
      </c>
      <c r="C31" s="19">
        <v>2018</v>
      </c>
      <c r="D31" s="103" t="s">
        <v>0</v>
      </c>
      <c r="E31" s="104" t="s">
        <v>1</v>
      </c>
      <c r="F31" s="28"/>
      <c r="G31" s="69" t="s">
        <v>65</v>
      </c>
      <c r="H31" s="19">
        <v>2017</v>
      </c>
      <c r="I31" s="19">
        <v>2018</v>
      </c>
      <c r="J31" s="19" t="s">
        <v>0</v>
      </c>
      <c r="K31" s="20" t="s">
        <v>1</v>
      </c>
      <c r="L31" s="193"/>
    </row>
    <row r="32" spans="1:12" ht="17.25" customHeight="1" x14ac:dyDescent="0.25">
      <c r="A32" s="88" t="s">
        <v>27</v>
      </c>
      <c r="B32" s="102">
        <f>4141+110</f>
        <v>4251</v>
      </c>
      <c r="C32" s="68">
        <f>3753+110</f>
        <v>3863</v>
      </c>
      <c r="D32" s="84">
        <f>C32-B32</f>
        <v>-388</v>
      </c>
      <c r="E32" s="138">
        <f>D32/B32</f>
        <v>-9.1272641731357324E-2</v>
      </c>
      <c r="F32" s="29"/>
      <c r="G32" s="51" t="s">
        <v>8</v>
      </c>
      <c r="H32" s="92">
        <f>3808+3631+3571+5393+103</f>
        <v>16506</v>
      </c>
      <c r="I32" s="92">
        <f>3430+3406+3558+5320+104</f>
        <v>15818</v>
      </c>
      <c r="J32" s="135">
        <f>I32-H32</f>
        <v>-688</v>
      </c>
      <c r="K32" s="82">
        <f>J32/H32</f>
        <v>-4.1681812674179086E-2</v>
      </c>
      <c r="L32" s="193"/>
    </row>
    <row r="33" spans="1:12" s="3" customFormat="1" ht="16.5" customHeight="1" thickBot="1" x14ac:dyDescent="0.3">
      <c r="A33" s="89" t="s">
        <v>6</v>
      </c>
      <c r="B33" s="102">
        <v>3882</v>
      </c>
      <c r="C33" s="68">
        <v>3681</v>
      </c>
      <c r="D33" s="84">
        <f t="shared" ref="D33:D35" si="9">C33-B33</f>
        <v>-201</v>
      </c>
      <c r="E33" s="138">
        <f t="shared" ref="E33:E35" si="10">D33/B33</f>
        <v>-5.1777434312210199E-2</v>
      </c>
      <c r="F33" s="29"/>
      <c r="G33" s="24" t="s">
        <v>9</v>
      </c>
      <c r="H33" s="156">
        <f>26+73005+60460+49129+41498</f>
        <v>224118</v>
      </c>
      <c r="I33" s="93">
        <f>34+67835+58848+48357+41725</f>
        <v>216799</v>
      </c>
      <c r="J33" s="135">
        <f>I33-H33</f>
        <v>-7319</v>
      </c>
      <c r="K33" s="82">
        <f>J33/H33</f>
        <v>-3.265690395238223E-2</v>
      </c>
      <c r="L33" s="194"/>
    </row>
    <row r="34" spans="1:12" ht="15" customHeight="1" x14ac:dyDescent="0.25">
      <c r="A34" s="89" t="s">
        <v>28</v>
      </c>
      <c r="B34" s="102">
        <v>3796</v>
      </c>
      <c r="C34" s="68">
        <v>3836</v>
      </c>
      <c r="D34" s="117">
        <f t="shared" si="9"/>
        <v>40</v>
      </c>
      <c r="E34" s="118">
        <f t="shared" si="10"/>
        <v>1.053740779768177E-2</v>
      </c>
      <c r="F34" s="29"/>
      <c r="G34" s="52" t="s">
        <v>11</v>
      </c>
      <c r="H34" s="94">
        <f>H32+108+357+2340+170+2137+170+140</f>
        <v>21928</v>
      </c>
      <c r="I34" s="94">
        <f>I32+105+297+2525+165+2150+189+168</f>
        <v>21417</v>
      </c>
      <c r="J34" s="143">
        <f>I34-H34</f>
        <v>-511</v>
      </c>
      <c r="K34" s="144">
        <f>J34/H34</f>
        <v>-2.330353885443269E-2</v>
      </c>
      <c r="L34" s="170" t="s">
        <v>55</v>
      </c>
    </row>
    <row r="35" spans="1:12" ht="15.75" customHeight="1" thickBot="1" x14ac:dyDescent="0.3">
      <c r="A35" s="89" t="s">
        <v>29</v>
      </c>
      <c r="B35" s="102">
        <v>5696</v>
      </c>
      <c r="C35" s="68">
        <v>5687</v>
      </c>
      <c r="D35" s="84">
        <f t="shared" si="9"/>
        <v>-9</v>
      </c>
      <c r="E35" s="138">
        <f t="shared" si="10"/>
        <v>-1.5800561797752809E-3</v>
      </c>
      <c r="F35" s="29"/>
      <c r="G35" s="53" t="s">
        <v>12</v>
      </c>
      <c r="H35" s="157">
        <f>H33+18874+16166+14271+6845+350</f>
        <v>280624</v>
      </c>
      <c r="I35" s="95">
        <f>I33+20162+17576+13914+6503+386</f>
        <v>275340</v>
      </c>
      <c r="J35" s="158">
        <f>I35-H35</f>
        <v>-5284</v>
      </c>
      <c r="K35" s="159">
        <f>J35/H35</f>
        <v>-1.8829465762016079E-2</v>
      </c>
      <c r="L35" s="171"/>
    </row>
    <row r="36" spans="1:12" ht="15.75" thickBot="1" x14ac:dyDescent="0.3">
      <c r="A36" s="47" t="s">
        <v>35</v>
      </c>
      <c r="B36" s="54">
        <f>SUM(B32:B35)</f>
        <v>17625</v>
      </c>
      <c r="C36" s="54">
        <f>SUM(C32:C35)</f>
        <v>17067</v>
      </c>
      <c r="D36" s="141">
        <f t="shared" ref="D36:D38" si="11">C36-B36</f>
        <v>-558</v>
      </c>
      <c r="E36" s="142">
        <f t="shared" ref="E36:E38" si="12">D36/B36</f>
        <v>-3.1659574468085108E-2</v>
      </c>
      <c r="F36" s="29"/>
      <c r="G36" s="45"/>
      <c r="H36" s="96"/>
      <c r="I36" s="101"/>
      <c r="J36" s="108"/>
      <c r="K36" s="107"/>
      <c r="L36" s="172"/>
    </row>
    <row r="37" spans="1:12" ht="16.5" customHeight="1" thickBot="1" x14ac:dyDescent="0.3">
      <c r="A37" s="46" t="s">
        <v>31</v>
      </c>
      <c r="B37" s="55">
        <f>108+377</f>
        <v>485</v>
      </c>
      <c r="C37" s="55">
        <f>106+314</f>
        <v>420</v>
      </c>
      <c r="D37" s="84">
        <f t="shared" si="11"/>
        <v>-65</v>
      </c>
      <c r="E37" s="83">
        <f t="shared" si="12"/>
        <v>-0.13402061855670103</v>
      </c>
      <c r="F37" s="29"/>
      <c r="G37" s="70" t="s">
        <v>66</v>
      </c>
      <c r="H37" s="19">
        <v>2017</v>
      </c>
      <c r="I37" s="19">
        <v>2018</v>
      </c>
      <c r="J37" s="71" t="s">
        <v>0</v>
      </c>
      <c r="K37" s="72" t="s">
        <v>1</v>
      </c>
      <c r="L37" s="112" t="s">
        <v>64</v>
      </c>
    </row>
    <row r="38" spans="1:12" ht="15" customHeight="1" x14ac:dyDescent="0.25">
      <c r="A38" s="47" t="s">
        <v>7</v>
      </c>
      <c r="B38" s="54">
        <f>3189+198</f>
        <v>3387</v>
      </c>
      <c r="C38" s="54">
        <f>3321+199</f>
        <v>3520</v>
      </c>
      <c r="D38" s="115">
        <f t="shared" si="11"/>
        <v>133</v>
      </c>
      <c r="E38" s="116">
        <f t="shared" si="12"/>
        <v>3.9267788603483907E-2</v>
      </c>
      <c r="F38" s="29"/>
      <c r="G38" s="42" t="s">
        <v>8</v>
      </c>
      <c r="H38" s="97">
        <f>333+251+225+303+7</f>
        <v>1119</v>
      </c>
      <c r="I38" s="97">
        <f>323+275+278+367+6</f>
        <v>1249</v>
      </c>
      <c r="J38" s="86">
        <f>I38-H38</f>
        <v>130</v>
      </c>
      <c r="K38" s="87">
        <f>J38/H38</f>
        <v>0.1161751563896336</v>
      </c>
      <c r="L38" s="195"/>
    </row>
    <row r="39" spans="1:12" ht="14.25" customHeight="1" x14ac:dyDescent="0.25">
      <c r="A39" s="150" t="s">
        <v>70</v>
      </c>
      <c r="B39" s="54">
        <v>2759</v>
      </c>
      <c r="C39" s="54">
        <v>2812</v>
      </c>
      <c r="D39" s="115">
        <f>C39-B39</f>
        <v>53</v>
      </c>
      <c r="E39" s="116">
        <f>D39/B39</f>
        <v>1.9209858644436389E-2</v>
      </c>
      <c r="F39" s="17"/>
      <c r="G39" s="18" t="s">
        <v>9</v>
      </c>
      <c r="H39" s="93">
        <f>1+5157+4205+3148+2406</f>
        <v>14917</v>
      </c>
      <c r="I39" s="98">
        <f>3+5551+5040+4094+2395</f>
        <v>17083</v>
      </c>
      <c r="J39" s="86">
        <f>I39-H39</f>
        <v>2166</v>
      </c>
      <c r="K39" s="87">
        <f t="shared" ref="K39:K41" si="13">J39/H39</f>
        <v>0.14520345914057786</v>
      </c>
      <c r="L39" s="196"/>
    </row>
    <row r="40" spans="1:12" ht="16.5" customHeight="1" x14ac:dyDescent="0.25">
      <c r="A40" s="47" t="s">
        <v>71</v>
      </c>
      <c r="B40" s="152">
        <v>387</v>
      </c>
      <c r="C40" s="153">
        <v>437</v>
      </c>
      <c r="D40" s="115">
        <f>C40-B40</f>
        <v>50</v>
      </c>
      <c r="E40" s="116">
        <f>D40/B40</f>
        <v>0.12919896640826872</v>
      </c>
      <c r="F40" s="17"/>
      <c r="G40" s="43" t="s">
        <v>13</v>
      </c>
      <c r="H40" s="99">
        <f>H38+20+849+28+622+217+29</f>
        <v>2884</v>
      </c>
      <c r="I40" s="99">
        <f>I38+1+17+796+34+662+248+18</f>
        <v>3025</v>
      </c>
      <c r="J40" s="40">
        <f>I40-H40</f>
        <v>141</v>
      </c>
      <c r="K40" s="87">
        <f t="shared" si="13"/>
        <v>4.8890429958391123E-2</v>
      </c>
      <c r="L40" s="196"/>
    </row>
    <row r="41" spans="1:12" ht="15.75" customHeight="1" thickBot="1" x14ac:dyDescent="0.3">
      <c r="A41" s="48" t="s">
        <v>30</v>
      </c>
      <c r="B41" s="151">
        <v>169</v>
      </c>
      <c r="C41" s="151">
        <v>186</v>
      </c>
      <c r="D41" s="136">
        <f>C41-B41</f>
        <v>17</v>
      </c>
      <c r="E41" s="137">
        <f>D41/B41</f>
        <v>0.10059171597633136</v>
      </c>
      <c r="F41" s="17"/>
      <c r="G41" s="44" t="s">
        <v>14</v>
      </c>
      <c r="H41" s="95">
        <f>H39+7441+4324+4833+2340+1005</f>
        <v>34860</v>
      </c>
      <c r="I41" s="100">
        <f>I39+7280+4799+4896+2321+1028</f>
        <v>37407</v>
      </c>
      <c r="J41" s="41">
        <f>I41-H41</f>
        <v>2547</v>
      </c>
      <c r="K41" s="87">
        <f t="shared" si="13"/>
        <v>7.3063683304647159E-2</v>
      </c>
      <c r="L41" s="114"/>
    </row>
    <row r="42" spans="1:12" ht="12" customHeight="1" thickBot="1" x14ac:dyDescent="0.25">
      <c r="A42" s="201" t="s">
        <v>68</v>
      </c>
      <c r="B42" s="201"/>
      <c r="C42" s="201"/>
      <c r="D42" s="201"/>
      <c r="E42" s="201"/>
      <c r="F42" s="17"/>
      <c r="G42" s="5"/>
      <c r="H42" s="9"/>
      <c r="I42" s="9"/>
      <c r="L42" s="145"/>
    </row>
    <row r="43" spans="1:12" ht="13.5" customHeight="1" thickBot="1" x14ac:dyDescent="0.25">
      <c r="A43" s="202"/>
      <c r="B43" s="202"/>
      <c r="C43" s="202"/>
      <c r="D43" s="202"/>
      <c r="E43" s="202"/>
      <c r="F43" s="17"/>
      <c r="G43" s="173" t="s">
        <v>26</v>
      </c>
      <c r="H43" s="174"/>
      <c r="I43" s="174"/>
      <c r="J43" s="19">
        <v>2017</v>
      </c>
      <c r="K43" s="19">
        <v>2018</v>
      </c>
      <c r="L43" s="182"/>
    </row>
    <row r="44" spans="1:12" ht="12.75" customHeight="1" x14ac:dyDescent="0.25">
      <c r="A44" s="202"/>
      <c r="B44" s="202"/>
      <c r="C44" s="202"/>
      <c r="D44" s="202"/>
      <c r="E44" s="202"/>
      <c r="F44" s="30"/>
      <c r="G44" s="199" t="s">
        <v>19</v>
      </c>
      <c r="H44" s="200"/>
      <c r="I44" s="200"/>
      <c r="J44" s="33">
        <f>H38/H24</f>
        <v>4.5099145574721909E-2</v>
      </c>
      <c r="K44" s="34">
        <f>I38/I24</f>
        <v>5.1100564601914734E-2</v>
      </c>
      <c r="L44" s="183"/>
    </row>
    <row r="45" spans="1:12" ht="12.75" customHeight="1" x14ac:dyDescent="0.25">
      <c r="A45" s="202"/>
      <c r="B45" s="202"/>
      <c r="C45" s="202"/>
      <c r="D45" s="202"/>
      <c r="E45" s="202"/>
      <c r="F45" s="30"/>
      <c r="G45" s="197" t="s">
        <v>16</v>
      </c>
      <c r="H45" s="198"/>
      <c r="I45" s="198"/>
      <c r="J45" s="33">
        <f>H39/B24</f>
        <v>4.7282904996766871E-2</v>
      </c>
      <c r="K45" s="11">
        <f>I39/C24</f>
        <v>5.462242643414645E-2</v>
      </c>
      <c r="L45" s="184"/>
    </row>
    <row r="46" spans="1:12" ht="12" customHeight="1" x14ac:dyDescent="0.25">
      <c r="A46" s="202"/>
      <c r="B46" s="202"/>
      <c r="C46" s="202"/>
      <c r="D46" s="202"/>
      <c r="E46" s="202"/>
      <c r="F46" s="31"/>
      <c r="G46" s="177" t="s">
        <v>17</v>
      </c>
      <c r="H46" s="178"/>
      <c r="I46" s="178"/>
      <c r="J46" s="33">
        <f>H40/H24</f>
        <v>0.11623408028373368</v>
      </c>
      <c r="K46" s="11">
        <f>I40/I24</f>
        <v>0.12376237623762376</v>
      </c>
      <c r="L46" s="185" t="s">
        <v>44</v>
      </c>
    </row>
    <row r="47" spans="1:12" ht="3.75" hidden="1" customHeight="1" x14ac:dyDescent="0.25">
      <c r="A47" s="148"/>
      <c r="B47" s="148"/>
      <c r="C47" s="148"/>
      <c r="D47" s="148"/>
      <c r="E47" s="148"/>
      <c r="F47" s="31"/>
      <c r="G47" s="177" t="s">
        <v>18</v>
      </c>
      <c r="H47" s="178"/>
      <c r="I47" s="178"/>
      <c r="J47" s="33">
        <f t="shared" ref="J47" si="14">H41/H27</f>
        <v>1.3355298444563635</v>
      </c>
      <c r="K47" s="11">
        <f>I41/C24</f>
        <v>0.11960786194591795</v>
      </c>
      <c r="L47" s="186"/>
    </row>
    <row r="48" spans="1:12" ht="15" customHeight="1" thickBot="1" x14ac:dyDescent="0.3">
      <c r="A48" s="32" t="s">
        <v>40</v>
      </c>
      <c r="F48" s="17"/>
      <c r="G48" s="187" t="s">
        <v>18</v>
      </c>
      <c r="H48" s="188"/>
      <c r="I48" s="188"/>
      <c r="J48" s="33">
        <f>H41/B24</f>
        <v>0.11049688732233648</v>
      </c>
      <c r="K48" s="12">
        <f>I41/C24</f>
        <v>0.11960786194591795</v>
      </c>
      <c r="L48" s="186"/>
    </row>
    <row r="49" spans="12:12" x14ac:dyDescent="0.2">
      <c r="L49" s="113" t="s">
        <v>72</v>
      </c>
    </row>
  </sheetData>
  <mergeCells count="21">
    <mergeCell ref="A42:E46"/>
    <mergeCell ref="B1:D1"/>
    <mergeCell ref="A2:C2"/>
    <mergeCell ref="G2:J2"/>
    <mergeCell ref="A29:E29"/>
    <mergeCell ref="A30:E30"/>
    <mergeCell ref="A28:E28"/>
    <mergeCell ref="L34:L36"/>
    <mergeCell ref="G43:I43"/>
    <mergeCell ref="G1:L1"/>
    <mergeCell ref="G46:I46"/>
    <mergeCell ref="G28:K30"/>
    <mergeCell ref="L43:L45"/>
    <mergeCell ref="L46:L48"/>
    <mergeCell ref="G48:I48"/>
    <mergeCell ref="L27:L29"/>
    <mergeCell ref="L30:L33"/>
    <mergeCell ref="L38:L40"/>
    <mergeCell ref="G45:I45"/>
    <mergeCell ref="G44:I44"/>
    <mergeCell ref="G47:I47"/>
  </mergeCells>
  <phoneticPr fontId="4" type="noConversion"/>
  <pageMargins left="0.5" right="0.5" top="0.4" bottom="0.35" header="0.5" footer="0.5"/>
  <pageSetup scale="7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8"/>
  <sheetViews>
    <sheetView workbookViewId="0">
      <selection activeCell="C8" sqref="C8"/>
    </sheetView>
  </sheetViews>
  <sheetFormatPr defaultRowHeight="12.75" x14ac:dyDescent="0.2"/>
  <cols>
    <col min="1" max="1" width="15.7109375" customWidth="1"/>
    <col min="2" max="2" width="14.7109375" customWidth="1"/>
    <col min="5" max="5" width="15" customWidth="1"/>
  </cols>
  <sheetData>
    <row r="2" spans="1:6" x14ac:dyDescent="0.2">
      <c r="B2" s="45" t="s">
        <v>60</v>
      </c>
      <c r="C2" s="45" t="s">
        <v>61</v>
      </c>
      <c r="E2" s="45" t="s">
        <v>62</v>
      </c>
      <c r="F2" s="45" t="s">
        <v>63</v>
      </c>
    </row>
    <row r="3" spans="1:6" x14ac:dyDescent="0.2">
      <c r="A3" t="s">
        <v>56</v>
      </c>
      <c r="B3" s="111">
        <f>IF(SUM('Sheet 1'!B4:B23)='Sheet 1'!B24,0,1)</f>
        <v>0</v>
      </c>
      <c r="C3" s="111">
        <f>IF(SUM('Sheet 1'!C4:C23)='Sheet 1'!C24,0,1)</f>
        <v>0</v>
      </c>
      <c r="D3" s="111"/>
      <c r="E3" s="111">
        <f>IF(SUM('Sheet 1'!H4:H22)='Sheet 1'!H24,0,1)</f>
        <v>0</v>
      </c>
      <c r="F3" s="111">
        <f>IF(SUM('Sheet 1'!I4:I22)='Sheet 1'!I24,0,1)</f>
        <v>0</v>
      </c>
    </row>
    <row r="4" spans="1:6" x14ac:dyDescent="0.2">
      <c r="A4" t="s">
        <v>57</v>
      </c>
      <c r="B4" s="111">
        <f>IF((SUM('Sheet 1'!B$24:B$26))=('Sheet 1'!B$27),0,1)</f>
        <v>0</v>
      </c>
      <c r="C4" s="111">
        <f>IF((SUM('Sheet 1'!C$24:C$26))=('Sheet 1'!C$27),0,1)</f>
        <v>0</v>
      </c>
      <c r="D4" s="111"/>
      <c r="E4" s="111">
        <f>IF((SUM('Sheet 1'!H$24:H$26))=('Sheet 1'!H$27),0,1)</f>
        <v>0</v>
      </c>
      <c r="F4" s="111">
        <f>IF((SUM('Sheet 1'!I$24:I$26))=('Sheet 1'!I$27),0,1)</f>
        <v>0</v>
      </c>
    </row>
    <row r="5" spans="1:6" x14ac:dyDescent="0.2">
      <c r="B5" s="111"/>
      <c r="C5" s="111"/>
      <c r="D5" s="111"/>
      <c r="E5" s="111"/>
      <c r="F5" s="111"/>
    </row>
    <row r="6" spans="1:6" x14ac:dyDescent="0.2">
      <c r="A6" t="s">
        <v>58</v>
      </c>
      <c r="B6" s="111"/>
      <c r="C6" s="111"/>
      <c r="D6" s="111"/>
      <c r="E6" s="111">
        <f>IF(SUM('Sheet 1'!B36:B41)='Sheet 1'!H24,0,1)</f>
        <v>0</v>
      </c>
      <c r="F6" s="111">
        <f>IF(SUM('Sheet 1'!C36:C41)='Sheet 1'!I24,0,1)</f>
        <v>0</v>
      </c>
    </row>
    <row r="7" spans="1:6" x14ac:dyDescent="0.2">
      <c r="B7" s="111"/>
      <c r="C7" s="111"/>
      <c r="D7" s="111"/>
      <c r="E7" s="111"/>
      <c r="F7" s="111"/>
    </row>
    <row r="8" spans="1:6" x14ac:dyDescent="0.2">
      <c r="A8" t="s">
        <v>59</v>
      </c>
      <c r="B8" s="111">
        <f>IF(SUM('Sheet 1'!H35,'Sheet 1'!H41)='Sheet 1'!B24,0,1)</f>
        <v>0</v>
      </c>
      <c r="C8" s="111">
        <f>IF(SUM('Sheet 1'!I35,'Sheet 1'!I41)='Sheet 1'!C24,0,1)</f>
        <v>0</v>
      </c>
      <c r="D8" s="111"/>
      <c r="E8" s="111">
        <f>IF(SUM('Sheet 1'!H34,'Sheet 1'!H40)='Sheet 1'!H24,0,1)</f>
        <v>0</v>
      </c>
      <c r="F8" s="111">
        <f>IF(SUM('Sheet 1'!I34,'Sheet 1'!I40)='Sheet 1'!I24,0,1)</f>
        <v>0</v>
      </c>
    </row>
  </sheetData>
  <phoneticPr fontId="4"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 1</vt:lpstr>
      <vt:lpstr>Chk</vt:lpstr>
    </vt:vector>
  </TitlesOfParts>
  <Company>Indiana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Enrollment Services</dc:creator>
  <cp:lastModifiedBy>Graunke, Steven Scott</cp:lastModifiedBy>
  <cp:lastPrinted>2018-05-15T20:56:28Z</cp:lastPrinted>
  <dcterms:created xsi:type="dcterms:W3CDTF">2005-01-11T16:04:59Z</dcterms:created>
  <dcterms:modified xsi:type="dcterms:W3CDTF">2018-07-30T20:41:41Z</dcterms:modified>
</cp:coreProperties>
</file>